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90" windowWidth="18570" windowHeight="7300" activeTab="1"/>
  </bookViews>
  <sheets>
    <sheet name="Sheet1" sheetId="1" r:id="rId1"/>
    <sheet name="Scrip Purchases" sheetId="2" r:id="rId2"/>
    <sheet name="Detail" sheetId="3" r:id="rId3"/>
  </sheets>
  <definedNames>
    <definedName name="_xlnm.Print_Titles" localSheetId="1">'Scrip Purchases'!$1:$2</definedName>
  </definedNames>
  <calcPr calcId="124519"/>
</workbook>
</file>

<file path=xl/calcChain.xml><?xml version="1.0" encoding="utf-8"?>
<calcChain xmlns="http://schemas.openxmlformats.org/spreadsheetml/2006/main">
  <c r="D97" i="2"/>
  <c r="E97"/>
  <c r="F97"/>
  <c r="D83"/>
  <c r="E83"/>
  <c r="F83"/>
  <c r="D75"/>
  <c r="E75"/>
  <c r="F75"/>
  <c r="D69"/>
  <c r="E69"/>
  <c r="F69"/>
  <c r="D64"/>
  <c r="E64"/>
  <c r="F64"/>
  <c r="D53"/>
  <c r="E53"/>
  <c r="F53"/>
  <c r="D47"/>
  <c r="E47"/>
  <c r="F47"/>
  <c r="D35"/>
  <c r="E35"/>
  <c r="F35"/>
  <c r="D38"/>
  <c r="E38"/>
  <c r="F38"/>
  <c r="D41"/>
  <c r="E41"/>
  <c r="F41"/>
  <c r="D25"/>
  <c r="E25"/>
  <c r="F25"/>
  <c r="D13"/>
  <c r="D99" s="1"/>
  <c r="E13"/>
  <c r="F13"/>
  <c r="H81"/>
  <c r="G81"/>
  <c r="I78"/>
  <c r="I83" s="1"/>
  <c r="K83"/>
  <c r="J83"/>
  <c r="H80"/>
  <c r="G80"/>
  <c r="H79"/>
  <c r="G79"/>
  <c r="H88"/>
  <c r="G88"/>
  <c r="H87"/>
  <c r="G87"/>
  <c r="G93"/>
  <c r="H93"/>
  <c r="G94"/>
  <c r="H94"/>
  <c r="G95"/>
  <c r="H95"/>
  <c r="H92"/>
  <c r="G92"/>
  <c r="H91"/>
  <c r="G91"/>
  <c r="K97"/>
  <c r="J97"/>
  <c r="I97"/>
  <c r="H90"/>
  <c r="G90"/>
  <c r="H89"/>
  <c r="G89"/>
  <c r="K75"/>
  <c r="J75"/>
  <c r="I75"/>
  <c r="H73"/>
  <c r="G73"/>
  <c r="H72"/>
  <c r="G72"/>
  <c r="K69"/>
  <c r="J69"/>
  <c r="I69"/>
  <c r="H67"/>
  <c r="G67"/>
  <c r="H66"/>
  <c r="G66"/>
  <c r="H62"/>
  <c r="G62"/>
  <c r="H61"/>
  <c r="G61"/>
  <c r="H60"/>
  <c r="G60"/>
  <c r="H59"/>
  <c r="G59"/>
  <c r="K64"/>
  <c r="J64"/>
  <c r="I64"/>
  <c r="K53"/>
  <c r="J53"/>
  <c r="I53"/>
  <c r="H51"/>
  <c r="G51"/>
  <c r="H48"/>
  <c r="G48"/>
  <c r="H45"/>
  <c r="G45"/>
  <c r="H44"/>
  <c r="G44"/>
  <c r="H42"/>
  <c r="G42"/>
  <c r="K47"/>
  <c r="J47"/>
  <c r="I47"/>
  <c r="K41"/>
  <c r="J41"/>
  <c r="I41"/>
  <c r="H41"/>
  <c r="G41"/>
  <c r="K38"/>
  <c r="J38"/>
  <c r="I38"/>
  <c r="G38"/>
  <c r="H38"/>
  <c r="H32"/>
  <c r="G32"/>
  <c r="H29"/>
  <c r="G29"/>
  <c r="H27"/>
  <c r="G27"/>
  <c r="K35"/>
  <c r="J35"/>
  <c r="I35"/>
  <c r="I17"/>
  <c r="I16"/>
  <c r="H23"/>
  <c r="G23"/>
  <c r="H22"/>
  <c r="G22"/>
  <c r="E21" i="1"/>
  <c r="E20"/>
  <c r="G19" i="2"/>
  <c r="H19"/>
  <c r="H18"/>
  <c r="G18"/>
  <c r="K13"/>
  <c r="J25"/>
  <c r="H14"/>
  <c r="G14"/>
  <c r="O12"/>
  <c r="O11"/>
  <c r="O10"/>
  <c r="O9"/>
  <c r="O8"/>
  <c r="O7"/>
  <c r="O6"/>
  <c r="O5"/>
  <c r="O4"/>
  <c r="O3"/>
  <c r="AA69" i="3"/>
  <c r="Y69"/>
  <c r="W69"/>
  <c r="U69"/>
  <c r="O69"/>
  <c r="I69"/>
  <c r="E69"/>
  <c r="C69"/>
  <c r="AA4"/>
  <c r="AA5"/>
  <c r="AA6"/>
  <c r="AB6" s="1"/>
  <c r="AA7"/>
  <c r="AA8"/>
  <c r="AA9"/>
  <c r="AA10"/>
  <c r="AB10" s="1"/>
  <c r="AA11"/>
  <c r="AA12"/>
  <c r="AA13"/>
  <c r="AA14"/>
  <c r="AB14" s="1"/>
  <c r="AA15"/>
  <c r="AA16"/>
  <c r="AA17"/>
  <c r="AA18"/>
  <c r="AB18" s="1"/>
  <c r="AA19"/>
  <c r="AA20"/>
  <c r="AA21"/>
  <c r="AA22"/>
  <c r="AB22" s="1"/>
  <c r="AA23"/>
  <c r="AA24"/>
  <c r="AA25"/>
  <c r="AA26"/>
  <c r="AB26" s="1"/>
  <c r="AA27"/>
  <c r="AA28"/>
  <c r="AA29"/>
  <c r="AA30"/>
  <c r="AB30" s="1"/>
  <c r="AA31"/>
  <c r="AA32"/>
  <c r="AA33"/>
  <c r="AA34"/>
  <c r="AB34" s="1"/>
  <c r="AA35"/>
  <c r="AA36"/>
  <c r="AA37"/>
  <c r="AA38"/>
  <c r="AB38" s="1"/>
  <c r="AA39"/>
  <c r="AA40"/>
  <c r="AA41"/>
  <c r="AA42"/>
  <c r="AB42" s="1"/>
  <c r="AA43"/>
  <c r="AA44"/>
  <c r="AA45"/>
  <c r="AA46"/>
  <c r="AB46" s="1"/>
  <c r="AA47"/>
  <c r="AA48"/>
  <c r="AA49"/>
  <c r="AA50"/>
  <c r="AB50" s="1"/>
  <c r="AA51"/>
  <c r="AA52"/>
  <c r="AA53"/>
  <c r="AA54"/>
  <c r="AB54" s="1"/>
  <c r="AA55"/>
  <c r="AA56"/>
  <c r="AA57"/>
  <c r="AA58"/>
  <c r="AB58" s="1"/>
  <c r="AA59"/>
  <c r="AA60"/>
  <c r="AA61"/>
  <c r="AA62"/>
  <c r="AB62" s="1"/>
  <c r="AA63"/>
  <c r="AA64"/>
  <c r="AA65"/>
  <c r="AA66"/>
  <c r="AB66" s="1"/>
  <c r="AA67"/>
  <c r="AA68"/>
  <c r="AA3"/>
  <c r="AB3" s="1"/>
  <c r="AB68"/>
  <c r="AB67"/>
  <c r="AB65"/>
  <c r="AB64"/>
  <c r="AB63"/>
  <c r="AB61"/>
  <c r="AB60"/>
  <c r="AB59"/>
  <c r="AB57"/>
  <c r="AB56"/>
  <c r="AB55"/>
  <c r="AB53"/>
  <c r="AB52"/>
  <c r="AB51"/>
  <c r="AB49"/>
  <c r="AB48"/>
  <c r="AB47"/>
  <c r="AB45"/>
  <c r="AB44"/>
  <c r="AB43"/>
  <c r="AB41"/>
  <c r="AB40"/>
  <c r="AB39"/>
  <c r="AB37"/>
  <c r="AB36"/>
  <c r="AB35"/>
  <c r="AB33"/>
  <c r="AB32"/>
  <c r="AB31"/>
  <c r="AB29"/>
  <c r="AB28"/>
  <c r="AB27"/>
  <c r="AB25"/>
  <c r="AB24"/>
  <c r="AB23"/>
  <c r="AB21"/>
  <c r="AB20"/>
  <c r="AB19"/>
  <c r="AB17"/>
  <c r="AB16"/>
  <c r="AB15"/>
  <c r="AB13"/>
  <c r="AB12"/>
  <c r="AB11"/>
  <c r="AB9"/>
  <c r="AB8"/>
  <c r="AB7"/>
  <c r="AB5"/>
  <c r="AB4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Z3"/>
  <c r="W4"/>
  <c r="W5"/>
  <c r="W6"/>
  <c r="W7"/>
  <c r="X7" s="1"/>
  <c r="W8"/>
  <c r="W9"/>
  <c r="W10"/>
  <c r="W11"/>
  <c r="X11" s="1"/>
  <c r="W12"/>
  <c r="W13"/>
  <c r="X13" s="1"/>
  <c r="W14"/>
  <c r="W15"/>
  <c r="X15" s="1"/>
  <c r="W16"/>
  <c r="W17"/>
  <c r="X17" s="1"/>
  <c r="W18"/>
  <c r="W19"/>
  <c r="W20"/>
  <c r="W21"/>
  <c r="X21" s="1"/>
  <c r="W22"/>
  <c r="W23"/>
  <c r="X23" s="1"/>
  <c r="W24"/>
  <c r="W25"/>
  <c r="X25" s="1"/>
  <c r="W26"/>
  <c r="W27"/>
  <c r="X27" s="1"/>
  <c r="W28"/>
  <c r="W29"/>
  <c r="W30"/>
  <c r="W31"/>
  <c r="X31" s="1"/>
  <c r="W32"/>
  <c r="W33"/>
  <c r="W34"/>
  <c r="W35"/>
  <c r="X35" s="1"/>
  <c r="W36"/>
  <c r="W37"/>
  <c r="X37" s="1"/>
  <c r="W38"/>
  <c r="W39"/>
  <c r="W40"/>
  <c r="W41"/>
  <c r="X41" s="1"/>
  <c r="W42"/>
  <c r="W43"/>
  <c r="W44"/>
  <c r="W45"/>
  <c r="W46"/>
  <c r="W47"/>
  <c r="W48"/>
  <c r="W49"/>
  <c r="X49" s="1"/>
  <c r="W50"/>
  <c r="W51"/>
  <c r="X51" s="1"/>
  <c r="W52"/>
  <c r="W53"/>
  <c r="X53" s="1"/>
  <c r="W54"/>
  <c r="W55"/>
  <c r="W56"/>
  <c r="W57"/>
  <c r="W58"/>
  <c r="W59"/>
  <c r="W60"/>
  <c r="W61"/>
  <c r="W62"/>
  <c r="W63"/>
  <c r="X63" s="1"/>
  <c r="W64"/>
  <c r="W65"/>
  <c r="X65" s="1"/>
  <c r="W66"/>
  <c r="W67"/>
  <c r="X67" s="1"/>
  <c r="W68"/>
  <c r="W3"/>
  <c r="X3" s="1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V74"/>
  <c r="P74"/>
  <c r="F74"/>
  <c r="T72"/>
  <c r="R72"/>
  <c r="N72"/>
  <c r="L72"/>
  <c r="H72"/>
  <c r="X6"/>
  <c r="X10"/>
  <c r="X19"/>
  <c r="X26"/>
  <c r="X39"/>
  <c r="X42"/>
  <c r="X46"/>
  <c r="X59"/>
  <c r="X66"/>
  <c r="S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Q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N19"/>
  <c r="L19"/>
  <c r="H19"/>
  <c r="F19"/>
  <c r="D19"/>
  <c r="M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8"/>
  <c r="N17"/>
  <c r="N16"/>
  <c r="N15"/>
  <c r="N14"/>
  <c r="N13"/>
  <c r="N12"/>
  <c r="N11"/>
  <c r="N10"/>
  <c r="N9"/>
  <c r="N8"/>
  <c r="N7"/>
  <c r="N6"/>
  <c r="N5"/>
  <c r="N4"/>
  <c r="N3"/>
  <c r="K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8"/>
  <c r="L17"/>
  <c r="L16"/>
  <c r="L15"/>
  <c r="L14"/>
  <c r="L13"/>
  <c r="L12"/>
  <c r="L11"/>
  <c r="L10"/>
  <c r="L9"/>
  <c r="L8"/>
  <c r="L7"/>
  <c r="L6"/>
  <c r="L5"/>
  <c r="L4"/>
  <c r="L3"/>
  <c r="X5"/>
  <c r="X9"/>
  <c r="X14"/>
  <c r="X18"/>
  <c r="X20"/>
  <c r="X24"/>
  <c r="X28"/>
  <c r="X32"/>
  <c r="X34"/>
  <c r="X36"/>
  <c r="X40"/>
  <c r="X43"/>
  <c r="X44"/>
  <c r="X47"/>
  <c r="X48"/>
  <c r="X52"/>
  <c r="X54"/>
  <c r="X55"/>
  <c r="X56"/>
  <c r="X60"/>
  <c r="X62"/>
  <c r="X64"/>
  <c r="X68"/>
  <c r="X61"/>
  <c r="X58"/>
  <c r="X57"/>
  <c r="X50"/>
  <c r="X45"/>
  <c r="X38"/>
  <c r="X33"/>
  <c r="X30"/>
  <c r="X29"/>
  <c r="X22"/>
  <c r="X16"/>
  <c r="X12"/>
  <c r="X8"/>
  <c r="X4"/>
  <c r="G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8"/>
  <c r="H17"/>
  <c r="H16"/>
  <c r="H15"/>
  <c r="H14"/>
  <c r="H13"/>
  <c r="H12"/>
  <c r="H11"/>
  <c r="H10"/>
  <c r="H9"/>
  <c r="H8"/>
  <c r="H7"/>
  <c r="H6"/>
  <c r="H5"/>
  <c r="H4"/>
  <c r="H3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8"/>
  <c r="F17"/>
  <c r="F16"/>
  <c r="F15"/>
  <c r="F14"/>
  <c r="F13"/>
  <c r="F12"/>
  <c r="F11"/>
  <c r="F10"/>
  <c r="F9"/>
  <c r="F8"/>
  <c r="F7"/>
  <c r="F6"/>
  <c r="F5"/>
  <c r="F4"/>
  <c r="F3"/>
  <c r="D4"/>
  <c r="D5"/>
  <c r="D6"/>
  <c r="D7"/>
  <c r="D8"/>
  <c r="D9"/>
  <c r="D10"/>
  <c r="D11"/>
  <c r="D12"/>
  <c r="D13"/>
  <c r="D14"/>
  <c r="D15"/>
  <c r="D16"/>
  <c r="D17"/>
  <c r="D18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3"/>
  <c r="M13" i="2"/>
  <c r="M25" s="1"/>
  <c r="M35" s="1"/>
  <c r="M38" s="1"/>
  <c r="M41" s="1"/>
  <c r="M47" s="1"/>
  <c r="M53" s="1"/>
  <c r="M64" s="1"/>
  <c r="M69" s="1"/>
  <c r="M75" s="1"/>
  <c r="I13"/>
  <c r="J13"/>
  <c r="N3"/>
  <c r="H4"/>
  <c r="H5"/>
  <c r="H7"/>
  <c r="H9"/>
  <c r="H11"/>
  <c r="G11"/>
  <c r="G9"/>
  <c r="G7"/>
  <c r="G5"/>
  <c r="G4"/>
  <c r="H18" i="1"/>
  <c r="I18" s="1"/>
  <c r="E18"/>
  <c r="I4"/>
  <c r="H4"/>
  <c r="C7"/>
  <c r="C6"/>
  <c r="C5"/>
  <c r="E4"/>
  <c r="E99" i="2" l="1"/>
  <c r="J99"/>
  <c r="F99"/>
  <c r="M83"/>
  <c r="M97" s="1"/>
  <c r="G83"/>
  <c r="H83"/>
  <c r="H97"/>
  <c r="G97"/>
  <c r="G47"/>
  <c r="G53"/>
  <c r="H69"/>
  <c r="H75"/>
  <c r="G75"/>
  <c r="G69"/>
  <c r="G13"/>
  <c r="H13"/>
  <c r="H64"/>
  <c r="G64"/>
  <c r="H53"/>
  <c r="H47"/>
  <c r="O13"/>
  <c r="I25"/>
  <c r="I99" s="1"/>
  <c r="H35"/>
  <c r="G35"/>
  <c r="G25"/>
  <c r="H25"/>
  <c r="K25"/>
  <c r="K99" s="1"/>
  <c r="AB69" i="3"/>
  <c r="Z69"/>
  <c r="J69"/>
  <c r="J74" s="1"/>
  <c r="T69"/>
  <c r="V69"/>
  <c r="R69"/>
  <c r="P69"/>
  <c r="N69"/>
  <c r="L69"/>
  <c r="X69"/>
  <c r="H69"/>
  <c r="F69"/>
  <c r="D69"/>
  <c r="L13" i="2" l="1"/>
  <c r="N13" s="1"/>
  <c r="H99"/>
  <c r="G99"/>
  <c r="L25" l="1"/>
  <c r="L35" s="1"/>
  <c r="N25" l="1"/>
  <c r="N35"/>
  <c r="L38"/>
  <c r="N38" l="1"/>
  <c r="L41"/>
  <c r="N41" l="1"/>
  <c r="L47"/>
  <c r="N47" l="1"/>
  <c r="L53"/>
  <c r="N53" l="1"/>
  <c r="L64"/>
  <c r="N64" l="1"/>
  <c r="L69"/>
  <c r="N69" l="1"/>
  <c r="L75"/>
  <c r="L83" s="1"/>
  <c r="N83" l="1"/>
  <c r="L97"/>
  <c r="L99" s="1"/>
  <c r="N75"/>
  <c r="N97" l="1"/>
</calcChain>
</file>

<file path=xl/comments1.xml><?xml version="1.0" encoding="utf-8"?>
<comments xmlns="http://schemas.openxmlformats.org/spreadsheetml/2006/main">
  <authors>
    <author>Dawn Jacobson</author>
  </authors>
  <commentList>
    <comment ref="H21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Check #2056 Woodman's Card "Lord of Life"</t>
        </r>
      </text>
    </comment>
  </commentList>
</comments>
</file>

<file path=xl/sharedStrings.xml><?xml version="1.0" encoding="utf-8"?>
<sst xmlns="http://schemas.openxmlformats.org/spreadsheetml/2006/main" count="173" uniqueCount="120">
  <si>
    <t>Beg Bal</t>
  </si>
  <si>
    <t>Scrip</t>
  </si>
  <si>
    <t>Checking</t>
  </si>
  <si>
    <t>Savings</t>
  </si>
  <si>
    <t>Total</t>
  </si>
  <si>
    <t>Shipping</t>
  </si>
  <si>
    <t>????</t>
  </si>
  <si>
    <t>Interest</t>
  </si>
  <si>
    <t>Homeless Night Fundraiser</t>
  </si>
  <si>
    <t>Youth</t>
  </si>
  <si>
    <t>Lenten Meals</t>
  </si>
  <si>
    <t>Meat Sale</t>
  </si>
  <si>
    <t>Superbowl Subs</t>
  </si>
  <si>
    <t>Chili Cookoff</t>
  </si>
  <si>
    <t>Pasta Bar</t>
  </si>
  <si>
    <t>Class Projects</t>
  </si>
  <si>
    <t>Mission Trip</t>
  </si>
  <si>
    <t>Youth and Scrip</t>
  </si>
  <si>
    <t>Face Value</t>
  </si>
  <si>
    <t># cards</t>
  </si>
  <si>
    <t>Cost</t>
  </si>
  <si>
    <t>Net Value</t>
  </si>
  <si>
    <t>January</t>
  </si>
  <si>
    <t>Total Cost</t>
  </si>
  <si>
    <t>Beginng Balance</t>
  </si>
  <si>
    <t>Total January</t>
  </si>
  <si>
    <t>Amazon</t>
  </si>
  <si>
    <t>In Stock</t>
  </si>
  <si>
    <t>American Eagle</t>
  </si>
  <si>
    <t>Arbys</t>
  </si>
  <si>
    <t>Barnes &amp; Noble</t>
  </si>
  <si>
    <t>Bath &amp; Body Works</t>
  </si>
  <si>
    <t>Best Buy</t>
  </si>
  <si>
    <t>BP Oil</t>
  </si>
  <si>
    <t>Buffalo Wild Wings</t>
  </si>
  <si>
    <t>Charcoal Grill</t>
  </si>
  <si>
    <t>Chili's</t>
  </si>
  <si>
    <t>Chipotle</t>
  </si>
  <si>
    <t>Cousin's</t>
  </si>
  <si>
    <t>Cracker Barrel</t>
  </si>
  <si>
    <t>Festival Foods</t>
  </si>
  <si>
    <t>Kohl's</t>
  </si>
  <si>
    <t>Kwik Trip</t>
  </si>
  <si>
    <t>Meijer</t>
  </si>
  <si>
    <t>Noodles &amp; Co</t>
  </si>
  <si>
    <t>Piggly Wiggly</t>
  </si>
  <si>
    <t>Qdoba</t>
  </si>
  <si>
    <t>Speedway</t>
  </si>
  <si>
    <t>Starbucks</t>
  </si>
  <si>
    <t>Subway</t>
  </si>
  <si>
    <t>Taco Bell</t>
  </si>
  <si>
    <t>Target</t>
  </si>
  <si>
    <t>Tenuta's</t>
  </si>
  <si>
    <t>Texas Roadhouse</t>
  </si>
  <si>
    <t>TJ Maxx</t>
  </si>
  <si>
    <t>Ulta</t>
  </si>
  <si>
    <t>Walgreens</t>
  </si>
  <si>
    <t>Walmart</t>
  </si>
  <si>
    <t>Wendy's</t>
  </si>
  <si>
    <t>$</t>
  </si>
  <si>
    <t>Dick's Sporting Goods</t>
  </si>
  <si>
    <t>Dunham's</t>
  </si>
  <si>
    <t>Dunkin Donuts</t>
  </si>
  <si>
    <t>Exxon/Mobil</t>
  </si>
  <si>
    <t>Home Depot</t>
  </si>
  <si>
    <t>Hu Hot</t>
  </si>
  <si>
    <t>I-Tunes</t>
  </si>
  <si>
    <t>Marcus</t>
  </si>
  <si>
    <t>Menards</t>
  </si>
  <si>
    <t>Panera Bread</t>
  </si>
  <si>
    <t>Red Lobster</t>
  </si>
  <si>
    <t>Roundy's</t>
  </si>
  <si>
    <t>Applebee's</t>
  </si>
  <si>
    <t>Cards</t>
  </si>
  <si>
    <t>Value</t>
  </si>
  <si>
    <t>Sold 1/5</t>
  </si>
  <si>
    <t>Purchased 1/5</t>
  </si>
  <si>
    <t>Olive Garden/Darden</t>
  </si>
  <si>
    <t>Purchased 1/7</t>
  </si>
  <si>
    <t>Purchased 1/12</t>
  </si>
  <si>
    <t>Domino's</t>
  </si>
  <si>
    <t>Sold 1/22</t>
  </si>
  <si>
    <t>Purchased 1/19</t>
  </si>
  <si>
    <t>Sold 1/31</t>
  </si>
  <si>
    <t>Purchased 1/27</t>
  </si>
  <si>
    <t>Cost of Cards</t>
  </si>
  <si>
    <t>Actual Deposit</t>
  </si>
  <si>
    <t>Difference in Deposit</t>
  </si>
  <si>
    <t>Sold 1/8</t>
  </si>
  <si>
    <t>In Stock end January</t>
  </si>
  <si>
    <t>In Stock Beg Feb</t>
  </si>
  <si>
    <t>Difference (Potential Additional Sales)</t>
  </si>
  <si>
    <t>Sales (Face Value)</t>
  </si>
  <si>
    <t>Face Value Cardss</t>
  </si>
  <si>
    <t>February</t>
  </si>
  <si>
    <t>Deposit from Scrip Center</t>
  </si>
  <si>
    <t>Total February</t>
  </si>
  <si>
    <t>March</t>
  </si>
  <si>
    <t>Total March</t>
  </si>
  <si>
    <t>April</t>
  </si>
  <si>
    <t>Total April</t>
  </si>
  <si>
    <t>May</t>
  </si>
  <si>
    <t>Total May</t>
  </si>
  <si>
    <t>June</t>
  </si>
  <si>
    <t>Total June</t>
  </si>
  <si>
    <t>July</t>
  </si>
  <si>
    <t>Total July</t>
  </si>
  <si>
    <t>August</t>
  </si>
  <si>
    <t>Total August</t>
  </si>
  <si>
    <t>September</t>
  </si>
  <si>
    <t>Total September</t>
  </si>
  <si>
    <t>October</t>
  </si>
  <si>
    <t>Total October</t>
  </si>
  <si>
    <t>November</t>
  </si>
  <si>
    <t>Total November</t>
  </si>
  <si>
    <t>December</t>
  </si>
  <si>
    <t>Total December</t>
  </si>
  <si>
    <t>2020 TOTAL</t>
  </si>
  <si>
    <t>Change in Balance</t>
  </si>
  <si>
    <t>SCRIP DETAIL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</si>
</sst>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/d;@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2" fontId="0" fillId="0" borderId="0" xfId="0" applyNumberFormat="1"/>
    <xf numFmtId="43" fontId="0" fillId="0" borderId="0" xfId="1" applyFont="1"/>
    <xf numFmtId="43" fontId="3" fillId="0" borderId="0" xfId="1" quotePrefix="1" applyFont="1" applyAlignment="1">
      <alignment horizontal="center"/>
    </xf>
    <xf numFmtId="43" fontId="3" fillId="0" borderId="0" xfId="1" applyFont="1"/>
    <xf numFmtId="1" fontId="3" fillId="0" borderId="0" xfId="0" quotePrefix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3" fontId="4" fillId="0" borderId="0" xfId="1" applyFont="1"/>
    <xf numFmtId="43" fontId="0" fillId="0" borderId="0" xfId="0" applyNumberFormat="1"/>
    <xf numFmtId="4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37" fontId="0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37" fontId="0" fillId="0" borderId="0" xfId="0" applyNumberFormat="1" applyAlignment="1">
      <alignment horizontal="center"/>
    </xf>
    <xf numFmtId="43" fontId="3" fillId="0" borderId="0" xfId="1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1" fontId="3" fillId="2" borderId="0" xfId="0" quotePrefix="1" applyNumberFormat="1" applyFont="1" applyFill="1" applyAlignment="1">
      <alignment horizontal="center"/>
    </xf>
    <xf numFmtId="43" fontId="3" fillId="2" borderId="0" xfId="1" quotePrefix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43" fontId="5" fillId="2" borderId="0" xfId="0" applyNumberFormat="1" applyFont="1" applyFill="1"/>
    <xf numFmtId="43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1" fontId="5" fillId="2" borderId="0" xfId="0" quotePrefix="1" applyNumberFormat="1" applyFont="1" applyFill="1" applyAlignment="1">
      <alignment horizontal="center"/>
    </xf>
    <xf numFmtId="43" fontId="6" fillId="2" borderId="0" xfId="1" applyFont="1" applyFill="1"/>
    <xf numFmtId="43" fontId="6" fillId="2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21"/>
  <sheetViews>
    <sheetView workbookViewId="0">
      <selection activeCell="E21" sqref="E21"/>
    </sheetView>
  </sheetViews>
  <sheetFormatPr defaultRowHeight="15.5"/>
  <cols>
    <col min="2" max="2" width="27.58203125" customWidth="1"/>
    <col min="3" max="3" width="9.25" bestFit="1" customWidth="1"/>
    <col min="4" max="7" width="8.75" bestFit="1" customWidth="1"/>
    <col min="8" max="9" width="9.25" bestFit="1" customWidth="1"/>
  </cols>
  <sheetData>
    <row r="2" spans="2:10">
      <c r="C2" s="36" t="s">
        <v>1</v>
      </c>
      <c r="D2" s="36"/>
      <c r="E2" s="36"/>
      <c r="F2" s="36" t="s">
        <v>9</v>
      </c>
      <c r="G2" s="36"/>
      <c r="H2" s="36"/>
      <c r="I2" s="37" t="s">
        <v>17</v>
      </c>
    </row>
    <row r="3" spans="2:10">
      <c r="C3" s="2" t="s">
        <v>2</v>
      </c>
      <c r="D3" s="2" t="s">
        <v>3</v>
      </c>
      <c r="E3" s="2" t="s">
        <v>4</v>
      </c>
      <c r="F3" s="2" t="s">
        <v>2</v>
      </c>
      <c r="G3" s="2" t="s">
        <v>3</v>
      </c>
      <c r="H3" s="2" t="s">
        <v>4</v>
      </c>
      <c r="I3" s="37"/>
    </row>
    <row r="4" spans="2:10">
      <c r="B4" t="s">
        <v>0</v>
      </c>
      <c r="C4" s="4">
        <v>9308.92</v>
      </c>
      <c r="D4" s="4">
        <v>5</v>
      </c>
      <c r="E4" s="4">
        <f>+C4+D4</f>
        <v>9313.92</v>
      </c>
      <c r="F4" s="4">
        <v>4660.8500000000004</v>
      </c>
      <c r="G4" s="4">
        <v>9462.0400000000009</v>
      </c>
      <c r="H4" s="4">
        <f>+F4+G4</f>
        <v>14122.890000000001</v>
      </c>
      <c r="I4" s="4">
        <f>+E4+H4</f>
        <v>23436.81</v>
      </c>
      <c r="J4" s="4"/>
    </row>
    <row r="5" spans="2:10">
      <c r="B5" t="s">
        <v>5</v>
      </c>
      <c r="C5" s="4">
        <f>-(8.5*25)</f>
        <v>-212.5</v>
      </c>
      <c r="D5" s="4"/>
      <c r="E5" s="4"/>
      <c r="F5" s="4"/>
      <c r="G5" s="4"/>
      <c r="H5" s="4"/>
      <c r="I5" s="4"/>
      <c r="J5" s="4"/>
    </row>
    <row r="6" spans="2:10">
      <c r="B6" t="s">
        <v>7</v>
      </c>
      <c r="C6" s="4">
        <f>0.09+0.09+0.09+0.09+0.1+0.09+0.6</f>
        <v>1.1499999999999999</v>
      </c>
      <c r="D6" s="4"/>
      <c r="E6" s="4"/>
      <c r="F6" s="4"/>
      <c r="G6" s="4"/>
      <c r="H6" s="4"/>
      <c r="I6" s="4"/>
      <c r="J6" s="4"/>
    </row>
    <row r="7" spans="2:10">
      <c r="B7" t="s">
        <v>6</v>
      </c>
      <c r="C7" s="4">
        <f>+C18-C4-C5-C6</f>
        <v>3241.3800000000006</v>
      </c>
      <c r="D7" s="4"/>
      <c r="E7" s="4"/>
      <c r="F7" s="4"/>
      <c r="G7" s="4"/>
      <c r="H7" s="4"/>
      <c r="I7" s="4"/>
      <c r="J7" s="4"/>
    </row>
    <row r="8" spans="2:10">
      <c r="B8" t="s">
        <v>8</v>
      </c>
      <c r="C8" s="4"/>
      <c r="D8" s="4"/>
      <c r="E8" s="4"/>
      <c r="F8" s="4"/>
      <c r="G8" s="4">
        <v>1</v>
      </c>
      <c r="H8" s="4"/>
      <c r="I8" s="4"/>
      <c r="J8" s="4"/>
    </row>
    <row r="9" spans="2:10">
      <c r="B9" t="s">
        <v>10</v>
      </c>
      <c r="C9" s="4"/>
      <c r="D9" s="4"/>
      <c r="E9" s="4"/>
      <c r="F9" s="4"/>
      <c r="G9" s="4">
        <v>263</v>
      </c>
      <c r="H9" s="4"/>
      <c r="I9" s="4"/>
      <c r="J9" s="4"/>
    </row>
    <row r="10" spans="2:10">
      <c r="B10" t="s">
        <v>11</v>
      </c>
      <c r="C10" s="4"/>
      <c r="D10" s="4"/>
      <c r="E10" s="4"/>
      <c r="F10" s="4"/>
      <c r="G10" s="4">
        <v>19</v>
      </c>
      <c r="H10" s="4"/>
      <c r="I10" s="4"/>
      <c r="J10" s="4"/>
    </row>
    <row r="11" spans="2:10">
      <c r="B11" t="s">
        <v>12</v>
      </c>
      <c r="C11" s="4"/>
      <c r="D11" s="4"/>
      <c r="E11" s="4"/>
      <c r="F11" s="4"/>
      <c r="G11" s="4">
        <v>665.16</v>
      </c>
      <c r="H11" s="4"/>
      <c r="I11" s="4"/>
      <c r="J11" s="4"/>
    </row>
    <row r="12" spans="2:10">
      <c r="B12" t="s">
        <v>13</v>
      </c>
      <c r="C12" s="4"/>
      <c r="D12" s="4"/>
      <c r="E12" s="4"/>
      <c r="F12" s="4"/>
      <c r="G12" s="4">
        <v>732</v>
      </c>
      <c r="H12" s="4"/>
      <c r="I12" s="4"/>
      <c r="J12" s="4"/>
    </row>
    <row r="13" spans="2:10">
      <c r="B13" t="s">
        <v>14</v>
      </c>
      <c r="C13" s="4"/>
      <c r="D13" s="4"/>
      <c r="E13" s="4"/>
      <c r="F13" s="4"/>
      <c r="G13" s="4">
        <v>774</v>
      </c>
      <c r="H13" s="4"/>
      <c r="I13" s="4"/>
      <c r="J13" s="4"/>
    </row>
    <row r="14" spans="2:10">
      <c r="B14" t="s">
        <v>15</v>
      </c>
      <c r="C14" s="4"/>
      <c r="D14" s="4"/>
      <c r="E14" s="4"/>
      <c r="F14" s="4"/>
      <c r="G14" s="4">
        <v>189.83</v>
      </c>
      <c r="H14" s="4"/>
      <c r="I14" s="4"/>
      <c r="J14" s="4"/>
    </row>
    <row r="15" spans="2:10">
      <c r="B15" t="s">
        <v>16</v>
      </c>
      <c r="C15" s="4"/>
      <c r="D15" s="4"/>
      <c r="E15" s="4"/>
      <c r="F15" s="4"/>
      <c r="G15" s="4">
        <v>845.16</v>
      </c>
      <c r="H15" s="4"/>
      <c r="I15" s="4"/>
      <c r="J15" s="4"/>
    </row>
    <row r="16" spans="2:10">
      <c r="C16" s="4"/>
      <c r="D16" s="4"/>
      <c r="E16" s="4"/>
      <c r="F16" s="4"/>
      <c r="G16" s="4"/>
      <c r="H16" s="4"/>
      <c r="I16" s="4"/>
      <c r="J16" s="4"/>
    </row>
    <row r="17" spans="3:10">
      <c r="C17" s="4"/>
      <c r="D17" s="4"/>
      <c r="E17" s="4"/>
      <c r="F17" s="4"/>
      <c r="G17" s="4"/>
      <c r="H17" s="4"/>
      <c r="I17" s="4"/>
      <c r="J17" s="4"/>
    </row>
    <row r="18" spans="3:10">
      <c r="C18" s="4">
        <v>12338.95</v>
      </c>
      <c r="D18" s="4">
        <v>5</v>
      </c>
      <c r="E18" s="4">
        <f>+C18+D18</f>
        <v>12343.95</v>
      </c>
      <c r="F18" s="4">
        <v>1511.13</v>
      </c>
      <c r="G18" s="4">
        <v>16100.91</v>
      </c>
      <c r="H18" s="4">
        <f>+F18+G18</f>
        <v>17612.04</v>
      </c>
      <c r="I18" s="4">
        <f>+H18+E18</f>
        <v>29955.99</v>
      </c>
      <c r="J18" s="4"/>
    </row>
    <row r="20" spans="3:10">
      <c r="E20" s="4">
        <f>+E18-E4</f>
        <v>3030.0300000000007</v>
      </c>
    </row>
    <row r="21" spans="3:10">
      <c r="E21">
        <f>+E20/12</f>
        <v>252.50250000000005</v>
      </c>
    </row>
  </sheetData>
  <mergeCells count="3">
    <mergeCell ref="C2:E2"/>
    <mergeCell ref="F2:H2"/>
    <mergeCell ref="I2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9"/>
  <sheetViews>
    <sheetView tabSelected="1" workbookViewId="0">
      <selection activeCell="K2" sqref="K2"/>
    </sheetView>
  </sheetViews>
  <sheetFormatPr defaultRowHeight="15.5"/>
  <cols>
    <col min="1" max="1" width="9.5" customWidth="1"/>
    <col min="2" max="2" width="7.5" customWidth="1"/>
    <col min="3" max="3" width="7.33203125" customWidth="1"/>
    <col min="4" max="4" width="11" customWidth="1"/>
    <col min="5" max="5" width="11.5" customWidth="1"/>
    <col min="6" max="6" width="8.75" bestFit="1" customWidth="1"/>
    <col min="7" max="7" width="9.58203125" customWidth="1"/>
    <col min="8" max="8" width="10.25" customWidth="1"/>
    <col min="9" max="9" width="10.6640625" customWidth="1"/>
    <col min="10" max="11" width="8.9140625" customWidth="1"/>
    <col min="12" max="12" width="11" customWidth="1"/>
    <col min="13" max="13" width="0" hidden="1" customWidth="1"/>
    <col min="14" max="14" width="9.9140625" hidden="1" customWidth="1"/>
    <col min="15" max="15" width="9.5" hidden="1" customWidth="1"/>
  </cols>
  <sheetData>
    <row r="1" spans="1:15" ht="21">
      <c r="A1" s="38" t="s">
        <v>119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5" ht="62">
      <c r="A2" s="19">
        <v>2020</v>
      </c>
      <c r="B2" s="20"/>
      <c r="C2" s="2" t="s">
        <v>19</v>
      </c>
      <c r="D2" s="3" t="s">
        <v>18</v>
      </c>
      <c r="E2" s="2" t="s">
        <v>20</v>
      </c>
      <c r="F2" s="2" t="s">
        <v>5</v>
      </c>
      <c r="G2" s="3" t="s">
        <v>21</v>
      </c>
      <c r="H2" s="21" t="s">
        <v>23</v>
      </c>
      <c r="I2" s="3" t="s">
        <v>92</v>
      </c>
      <c r="J2" s="2" t="s">
        <v>7</v>
      </c>
      <c r="K2" s="3" t="s">
        <v>95</v>
      </c>
      <c r="L2" s="2" t="s">
        <v>2</v>
      </c>
      <c r="M2" s="2" t="s">
        <v>3</v>
      </c>
      <c r="N2" s="2" t="s">
        <v>4</v>
      </c>
      <c r="O2" s="3" t="s">
        <v>93</v>
      </c>
    </row>
    <row r="3" spans="1:15" s="20" customFormat="1">
      <c r="A3" s="24" t="s">
        <v>24</v>
      </c>
      <c r="B3" s="25"/>
      <c r="C3" s="26">
        <v>177</v>
      </c>
      <c r="D3" s="27">
        <v>5260</v>
      </c>
      <c r="E3" s="28"/>
      <c r="F3" s="28"/>
      <c r="G3" s="29"/>
      <c r="H3" s="29"/>
      <c r="I3" s="28"/>
      <c r="J3" s="28"/>
      <c r="K3" s="28"/>
      <c r="L3" s="30">
        <v>9308.92</v>
      </c>
      <c r="M3" s="30">
        <v>5</v>
      </c>
      <c r="N3" s="31">
        <f>+L3+M3</f>
        <v>9313.92</v>
      </c>
      <c r="O3" s="31">
        <f>+D3</f>
        <v>5260</v>
      </c>
    </row>
    <row r="4" spans="1:15">
      <c r="A4" t="s">
        <v>22</v>
      </c>
      <c r="B4" s="9">
        <v>44201</v>
      </c>
      <c r="C4" s="8">
        <v>32</v>
      </c>
      <c r="D4" s="6">
        <v>1135</v>
      </c>
      <c r="E4" s="6">
        <v>1092.19</v>
      </c>
      <c r="F4" s="6">
        <v>8.5</v>
      </c>
      <c r="G4" s="10">
        <f>+D4-E4-F4</f>
        <v>34.309999999999945</v>
      </c>
      <c r="H4" s="11">
        <f>+E4+F4</f>
        <v>1100.69</v>
      </c>
      <c r="I4" s="12"/>
      <c r="J4" s="12"/>
      <c r="K4" s="12"/>
      <c r="O4" s="11">
        <f>+D4</f>
        <v>1135</v>
      </c>
    </row>
    <row r="5" spans="1:15">
      <c r="B5" s="9">
        <v>43837</v>
      </c>
      <c r="C5" s="8">
        <v>10</v>
      </c>
      <c r="D5" s="6">
        <v>100</v>
      </c>
      <c r="E5" s="6">
        <v>90</v>
      </c>
      <c r="F5" s="6">
        <v>8.5</v>
      </c>
      <c r="G5" s="10">
        <f>+D5-E5-F5</f>
        <v>1.5</v>
      </c>
      <c r="H5" s="11">
        <f t="shared" ref="H5:H11" si="0">+E5+F5</f>
        <v>98.5</v>
      </c>
      <c r="I5" s="12"/>
      <c r="J5" s="12"/>
      <c r="K5" s="12"/>
      <c r="O5" s="11">
        <f>+D5</f>
        <v>100</v>
      </c>
    </row>
    <row r="6" spans="1:15">
      <c r="B6" s="9">
        <v>44204</v>
      </c>
      <c r="C6" s="8"/>
      <c r="D6" s="6"/>
      <c r="E6" s="6"/>
      <c r="F6" s="6"/>
      <c r="G6" s="10"/>
      <c r="H6" s="11"/>
      <c r="I6" s="12">
        <v>1290</v>
      </c>
      <c r="J6" s="12"/>
      <c r="K6" s="12"/>
      <c r="O6" s="11">
        <f>-I6</f>
        <v>-1290</v>
      </c>
    </row>
    <row r="7" spans="1:15">
      <c r="B7" s="9">
        <v>44208</v>
      </c>
      <c r="C7" s="8">
        <v>51</v>
      </c>
      <c r="D7" s="6">
        <v>1815</v>
      </c>
      <c r="E7" s="6">
        <v>1740.97</v>
      </c>
      <c r="F7" s="6">
        <v>8.5</v>
      </c>
      <c r="G7" s="10">
        <f>+D7-E7-F7</f>
        <v>65.529999999999973</v>
      </c>
      <c r="H7" s="11">
        <f t="shared" si="0"/>
        <v>1749.47</v>
      </c>
      <c r="I7" s="12"/>
      <c r="J7" s="12"/>
      <c r="K7" s="12"/>
      <c r="O7" s="11">
        <f>+D7</f>
        <v>1815</v>
      </c>
    </row>
    <row r="8" spans="1:15">
      <c r="B8" s="9">
        <v>44213</v>
      </c>
      <c r="C8" s="8"/>
      <c r="D8" s="6"/>
      <c r="E8" s="6"/>
      <c r="F8" s="6"/>
      <c r="G8" s="10"/>
      <c r="H8" s="11"/>
      <c r="I8" s="12">
        <v>2368.5</v>
      </c>
      <c r="J8" s="12"/>
      <c r="K8" s="12"/>
      <c r="O8" s="11">
        <f>-I8</f>
        <v>-2368.5</v>
      </c>
    </row>
    <row r="9" spans="1:15">
      <c r="B9" s="9">
        <v>44215</v>
      </c>
      <c r="C9" s="8">
        <v>29</v>
      </c>
      <c r="D9" s="6">
        <v>1545</v>
      </c>
      <c r="E9" s="6">
        <v>1482.19</v>
      </c>
      <c r="F9" s="6">
        <v>8.5</v>
      </c>
      <c r="G9" s="10">
        <f>+D9-E9-F9</f>
        <v>54.309999999999945</v>
      </c>
      <c r="H9" s="11">
        <f t="shared" si="0"/>
        <v>1490.69</v>
      </c>
      <c r="I9" s="12"/>
      <c r="J9" s="12"/>
      <c r="K9" s="12"/>
      <c r="O9" s="11">
        <f>+D9</f>
        <v>1545</v>
      </c>
    </row>
    <row r="10" spans="1:15">
      <c r="B10" s="9">
        <v>44218</v>
      </c>
      <c r="C10" s="8"/>
      <c r="D10" s="6"/>
      <c r="E10" s="6"/>
      <c r="F10" s="6"/>
      <c r="G10" s="10"/>
      <c r="H10" s="11"/>
      <c r="I10" s="12">
        <v>1820</v>
      </c>
      <c r="J10" s="12"/>
      <c r="K10" s="12"/>
      <c r="O10" s="11">
        <f>-I10</f>
        <v>-1820</v>
      </c>
    </row>
    <row r="11" spans="1:15">
      <c r="B11" s="9">
        <v>44224</v>
      </c>
      <c r="C11" s="8">
        <v>18</v>
      </c>
      <c r="D11" s="6">
        <v>750</v>
      </c>
      <c r="E11" s="6">
        <v>720.24</v>
      </c>
      <c r="F11" s="6">
        <v>8.5</v>
      </c>
      <c r="G11" s="10">
        <f>+D11-E11-F11</f>
        <v>21.259999999999991</v>
      </c>
      <c r="H11" s="11">
        <f t="shared" si="0"/>
        <v>728.74</v>
      </c>
      <c r="I11" s="12"/>
      <c r="J11" s="12"/>
      <c r="K11" s="12"/>
      <c r="O11" s="11">
        <f>+D11</f>
        <v>750</v>
      </c>
    </row>
    <row r="12" spans="1:15">
      <c r="B12" s="9">
        <v>44227</v>
      </c>
      <c r="C12" s="8"/>
      <c r="D12" s="6"/>
      <c r="E12" s="6"/>
      <c r="F12" s="6"/>
      <c r="G12" s="7"/>
      <c r="I12" s="12">
        <v>940</v>
      </c>
      <c r="J12" s="12">
        <v>0.09</v>
      </c>
      <c r="K12" s="12"/>
      <c r="O12" s="11">
        <f>-I12</f>
        <v>-940</v>
      </c>
    </row>
    <row r="13" spans="1:15" s="20" customFormat="1">
      <c r="A13" s="25" t="s">
        <v>25</v>
      </c>
      <c r="B13" s="32"/>
      <c r="C13" s="33"/>
      <c r="D13" s="34">
        <f t="shared" ref="D13:F13" si="1">SUM(D4:D12)</f>
        <v>5345</v>
      </c>
      <c r="E13" s="34">
        <f t="shared" si="1"/>
        <v>5125.59</v>
      </c>
      <c r="F13" s="34">
        <f t="shared" si="1"/>
        <v>42.5</v>
      </c>
      <c r="G13" s="34">
        <f>SUM(G4:G12)</f>
        <v>176.90999999999985</v>
      </c>
      <c r="H13" s="34">
        <f t="shared" ref="H13:K13" si="2">SUM(H4:H12)</f>
        <v>5168.09</v>
      </c>
      <c r="I13" s="34">
        <f t="shared" si="2"/>
        <v>6418.5</v>
      </c>
      <c r="J13" s="34">
        <f t="shared" si="2"/>
        <v>0.09</v>
      </c>
      <c r="K13" s="34">
        <f t="shared" si="2"/>
        <v>0</v>
      </c>
      <c r="L13" s="35">
        <f>+L3-H13+I13+J13+K13</f>
        <v>10559.42</v>
      </c>
      <c r="M13" s="31">
        <f>+M3</f>
        <v>5</v>
      </c>
      <c r="N13" s="31">
        <f>+L13+M13</f>
        <v>10564.42</v>
      </c>
      <c r="O13" s="31">
        <f>SUM(O3:O12)</f>
        <v>4186.5</v>
      </c>
    </row>
    <row r="14" spans="1:15">
      <c r="A14" t="s">
        <v>94</v>
      </c>
      <c r="B14" s="9">
        <v>44229</v>
      </c>
      <c r="C14" s="8">
        <v>21</v>
      </c>
      <c r="D14" s="6">
        <v>1085</v>
      </c>
      <c r="E14" s="6">
        <v>1029.29</v>
      </c>
      <c r="F14" s="6">
        <v>8.5</v>
      </c>
      <c r="G14" s="10">
        <f>+D14-E14-F14</f>
        <v>47.210000000000036</v>
      </c>
      <c r="H14" s="11">
        <f>+E14+F14</f>
        <v>1037.79</v>
      </c>
      <c r="I14" s="12"/>
      <c r="J14" s="12"/>
      <c r="K14" s="12"/>
      <c r="O14" s="11"/>
    </row>
    <row r="15" spans="1:15">
      <c r="B15" s="9">
        <v>44231</v>
      </c>
      <c r="C15" s="8"/>
      <c r="D15" s="6"/>
      <c r="E15" s="6"/>
      <c r="F15" s="6"/>
      <c r="G15" s="10"/>
      <c r="H15" s="11"/>
      <c r="I15" s="12"/>
      <c r="J15" s="12"/>
      <c r="K15" s="12">
        <v>25.89</v>
      </c>
      <c r="O15" s="11"/>
    </row>
    <row r="16" spans="1:15">
      <c r="B16" s="9">
        <v>44234</v>
      </c>
      <c r="C16" s="8"/>
      <c r="D16" s="6"/>
      <c r="E16" s="6"/>
      <c r="F16" s="6"/>
      <c r="G16" s="10"/>
      <c r="H16" s="11"/>
      <c r="I16" s="12">
        <f>50+50+100+250+310+50+100+175+100</f>
        <v>1185</v>
      </c>
      <c r="J16" s="12"/>
      <c r="K16" s="12"/>
      <c r="O16" s="11"/>
    </row>
    <row r="17" spans="1:15">
      <c r="B17" s="9">
        <v>44240</v>
      </c>
      <c r="C17" s="8"/>
      <c r="D17" s="6"/>
      <c r="E17" s="6"/>
      <c r="F17" s="6"/>
      <c r="G17" s="10"/>
      <c r="H17" s="11"/>
      <c r="I17" s="12">
        <f>175+175+150+180+50+285+100+200+300+130</f>
        <v>1745</v>
      </c>
      <c r="J17" s="12"/>
      <c r="K17" s="12"/>
      <c r="O17" s="11"/>
    </row>
    <row r="18" spans="1:15">
      <c r="B18" s="9">
        <v>44236</v>
      </c>
      <c r="C18" s="8">
        <v>34</v>
      </c>
      <c r="D18" s="6">
        <v>1360</v>
      </c>
      <c r="E18" s="6">
        <v>1283.9000000000001</v>
      </c>
      <c r="F18" s="6">
        <v>8.5</v>
      </c>
      <c r="G18" s="10">
        <f>+D18-E18-F18</f>
        <v>67.599999999999909</v>
      </c>
      <c r="H18" s="11">
        <f>+E18+F18</f>
        <v>1292.4000000000001</v>
      </c>
      <c r="I18" s="12"/>
      <c r="J18" s="12"/>
      <c r="K18" s="12"/>
      <c r="O18" s="11"/>
    </row>
    <row r="19" spans="1:15">
      <c r="B19" s="9">
        <v>44246</v>
      </c>
      <c r="C19" s="8">
        <v>2</v>
      </c>
      <c r="D19" s="6">
        <v>75</v>
      </c>
      <c r="E19" s="6">
        <v>73.75</v>
      </c>
      <c r="F19" s="6">
        <v>0</v>
      </c>
      <c r="G19" s="10">
        <f>+D19-E19-F19</f>
        <v>1.25</v>
      </c>
      <c r="H19" s="11">
        <f>+E19+F19</f>
        <v>73.75</v>
      </c>
      <c r="I19" s="12"/>
      <c r="J19" s="12"/>
      <c r="K19" s="12"/>
      <c r="O19" s="11"/>
    </row>
    <row r="20" spans="1:15">
      <c r="B20" s="9">
        <v>44245</v>
      </c>
      <c r="C20" s="8"/>
      <c r="D20" s="6"/>
      <c r="E20" s="6"/>
      <c r="F20" s="23"/>
      <c r="G20" s="10"/>
      <c r="H20" s="11"/>
      <c r="I20" s="12">
        <v>1290</v>
      </c>
      <c r="J20" s="12"/>
      <c r="K20" s="12"/>
      <c r="O20" s="11"/>
    </row>
    <row r="21" spans="1:15">
      <c r="B21" s="9">
        <v>44240</v>
      </c>
      <c r="C21" s="8"/>
      <c r="D21" s="6"/>
      <c r="E21" s="6"/>
      <c r="F21" s="23"/>
      <c r="G21" s="10"/>
      <c r="H21" s="11">
        <v>1045</v>
      </c>
      <c r="I21" s="12"/>
      <c r="J21" s="12"/>
      <c r="K21" s="12"/>
      <c r="O21" s="11"/>
    </row>
    <row r="22" spans="1:15">
      <c r="B22" s="9">
        <v>44243</v>
      </c>
      <c r="C22" s="8">
        <v>31</v>
      </c>
      <c r="D22" s="6">
        <v>1110</v>
      </c>
      <c r="E22" s="6">
        <v>1055.51</v>
      </c>
      <c r="F22" s="6">
        <v>8.5</v>
      </c>
      <c r="G22" s="10">
        <f>+D22-E22-F22</f>
        <v>45.990000000000009</v>
      </c>
      <c r="H22" s="11">
        <f>+E22+F22</f>
        <v>1064.01</v>
      </c>
      <c r="I22" s="12"/>
      <c r="J22" s="12"/>
      <c r="K22" s="12"/>
      <c r="O22" s="11"/>
    </row>
    <row r="23" spans="1:15">
      <c r="B23" s="9">
        <v>44255</v>
      </c>
      <c r="C23" s="8">
        <v>19</v>
      </c>
      <c r="D23" s="6">
        <v>700</v>
      </c>
      <c r="E23" s="6">
        <v>663.06</v>
      </c>
      <c r="F23" s="6">
        <v>8.5</v>
      </c>
      <c r="G23" s="10">
        <f>+D23-E23-F23</f>
        <v>28.440000000000055</v>
      </c>
      <c r="H23" s="11">
        <f>+E23+F23</f>
        <v>671.56</v>
      </c>
      <c r="I23" s="12"/>
      <c r="J23" s="12"/>
      <c r="K23" s="12"/>
      <c r="O23" s="11"/>
    </row>
    <row r="24" spans="1:15">
      <c r="B24" s="9">
        <v>43890</v>
      </c>
      <c r="C24" s="8"/>
      <c r="D24" s="6"/>
      <c r="E24" s="6"/>
      <c r="F24" s="6"/>
      <c r="G24" s="7"/>
      <c r="I24" s="12"/>
      <c r="J24" s="12">
        <v>0.09</v>
      </c>
      <c r="K24" s="12"/>
      <c r="O24" s="11"/>
    </row>
    <row r="25" spans="1:15" s="20" customFormat="1">
      <c r="A25" s="25" t="s">
        <v>96</v>
      </c>
      <c r="B25" s="32"/>
      <c r="C25" s="33"/>
      <c r="D25" s="34">
        <f t="shared" ref="D25:F25" si="3">SUM(D14:D24)</f>
        <v>4330</v>
      </c>
      <c r="E25" s="34">
        <f t="shared" si="3"/>
        <v>4105.51</v>
      </c>
      <c r="F25" s="34">
        <f t="shared" si="3"/>
        <v>34</v>
      </c>
      <c r="G25" s="34">
        <f>SUM(G14:G24)</f>
        <v>190.49</v>
      </c>
      <c r="H25" s="34">
        <f t="shared" ref="H25" si="4">SUM(H14:H24)</f>
        <v>5184.51</v>
      </c>
      <c r="I25" s="34">
        <f t="shared" ref="I25" si="5">SUM(I14:I24)</f>
        <v>4220</v>
      </c>
      <c r="J25" s="34">
        <f t="shared" ref="J25:K25" si="6">SUM(J14:J24)</f>
        <v>0.09</v>
      </c>
      <c r="K25" s="34">
        <f t="shared" si="6"/>
        <v>25.89</v>
      </c>
      <c r="L25" s="35">
        <f>+L13-H25+I25+J25+K25</f>
        <v>9620.89</v>
      </c>
      <c r="M25" s="31">
        <f>+M13</f>
        <v>5</v>
      </c>
      <c r="N25" s="31">
        <f>+L25+M25</f>
        <v>9625.89</v>
      </c>
      <c r="O25" s="31"/>
    </row>
    <row r="26" spans="1:15">
      <c r="A26" t="s">
        <v>97</v>
      </c>
      <c r="B26" s="9">
        <v>44259</v>
      </c>
      <c r="C26" s="8"/>
      <c r="D26" s="6"/>
      <c r="E26" s="6"/>
      <c r="F26" s="6"/>
      <c r="G26" s="10"/>
      <c r="H26" s="11"/>
      <c r="I26" s="12">
        <v>1030</v>
      </c>
      <c r="J26" s="12"/>
      <c r="K26" s="12"/>
      <c r="O26" s="11"/>
    </row>
    <row r="27" spans="1:15">
      <c r="B27" s="9">
        <v>44263</v>
      </c>
      <c r="C27" s="8">
        <v>25</v>
      </c>
      <c r="D27" s="6">
        <v>1020</v>
      </c>
      <c r="E27" s="6">
        <v>982.3</v>
      </c>
      <c r="F27" s="6">
        <v>8.5</v>
      </c>
      <c r="G27" s="10">
        <f>+D27-E27-F27</f>
        <v>29.200000000000045</v>
      </c>
      <c r="H27" s="11">
        <f>+E27+F27</f>
        <v>990.8</v>
      </c>
      <c r="I27" s="12"/>
      <c r="J27" s="12"/>
      <c r="K27" s="12"/>
      <c r="O27" s="11"/>
    </row>
    <row r="28" spans="1:15">
      <c r="B28" s="9">
        <v>44234</v>
      </c>
      <c r="C28" s="8"/>
      <c r="D28" s="6"/>
      <c r="E28" s="6"/>
      <c r="F28" s="6"/>
      <c r="G28" s="10"/>
      <c r="H28" s="11"/>
      <c r="I28" s="12">
        <v>670</v>
      </c>
      <c r="J28" s="12"/>
      <c r="K28" s="12"/>
      <c r="O28" s="11"/>
    </row>
    <row r="29" spans="1:15">
      <c r="B29" s="9">
        <v>44284</v>
      </c>
      <c r="C29" s="8">
        <v>22</v>
      </c>
      <c r="D29" s="6">
        <v>840</v>
      </c>
      <c r="E29" s="6">
        <v>812.46</v>
      </c>
      <c r="F29" s="6">
        <v>8.5</v>
      </c>
      <c r="G29" s="10">
        <f>+D29-E29-F29</f>
        <v>19.039999999999964</v>
      </c>
      <c r="H29" s="11">
        <f>+E29+F29</f>
        <v>820.96</v>
      </c>
      <c r="I29" s="12"/>
      <c r="J29" s="12"/>
      <c r="K29" s="12"/>
      <c r="O29" s="11"/>
    </row>
    <row r="30" spans="1:15">
      <c r="B30" s="9">
        <v>44273</v>
      </c>
      <c r="C30" s="8"/>
      <c r="D30" s="6"/>
      <c r="E30" s="6"/>
      <c r="F30" s="6"/>
      <c r="G30" s="10"/>
      <c r="H30" s="11"/>
      <c r="I30" s="12">
        <v>720</v>
      </c>
      <c r="J30" s="12"/>
      <c r="K30" s="12"/>
      <c r="O30" s="11"/>
    </row>
    <row r="31" spans="1:15">
      <c r="B31" s="9">
        <v>44281</v>
      </c>
      <c r="C31" s="8"/>
      <c r="D31" s="6"/>
      <c r="E31" s="6"/>
      <c r="F31" s="6"/>
      <c r="G31" s="10"/>
      <c r="H31" s="11"/>
      <c r="I31" s="12">
        <v>2410</v>
      </c>
      <c r="J31" s="12"/>
      <c r="K31" s="12"/>
      <c r="O31" s="11"/>
    </row>
    <row r="32" spans="1:15">
      <c r="B32" s="9">
        <v>44256</v>
      </c>
      <c r="C32" s="8">
        <v>35</v>
      </c>
      <c r="D32" s="6">
        <v>2070</v>
      </c>
      <c r="E32" s="6">
        <v>1987.17</v>
      </c>
      <c r="F32" s="23">
        <v>8.5</v>
      </c>
      <c r="G32" s="10">
        <f>+D32-E32-F32</f>
        <v>74.329999999999927</v>
      </c>
      <c r="H32" s="11">
        <f>+E32+F32</f>
        <v>1995.67</v>
      </c>
      <c r="I32" s="12"/>
      <c r="J32" s="12"/>
      <c r="K32" s="12"/>
      <c r="O32" s="11"/>
    </row>
    <row r="33" spans="1:15">
      <c r="B33" s="9">
        <v>44272</v>
      </c>
      <c r="C33" s="8"/>
      <c r="D33" s="6"/>
      <c r="E33" s="6"/>
      <c r="F33" s="23"/>
      <c r="G33" s="10"/>
      <c r="H33" s="11"/>
      <c r="I33" s="12"/>
      <c r="J33" s="12"/>
      <c r="K33" s="12">
        <v>12</v>
      </c>
      <c r="O33" s="11"/>
    </row>
    <row r="34" spans="1:15">
      <c r="B34" s="9">
        <v>44286</v>
      </c>
      <c r="C34" s="8"/>
      <c r="D34" s="6"/>
      <c r="E34" s="6"/>
      <c r="F34" s="6"/>
      <c r="G34" s="7"/>
      <c r="I34" s="12"/>
      <c r="J34" s="12">
        <v>0.09</v>
      </c>
      <c r="K34" s="12"/>
      <c r="O34" s="11"/>
    </row>
    <row r="35" spans="1:15">
      <c r="A35" s="25" t="s">
        <v>98</v>
      </c>
      <c r="B35" s="32"/>
      <c r="C35" s="33"/>
      <c r="D35" s="34">
        <f t="shared" ref="D35:F35" si="7">SUM(D26:D34)</f>
        <v>3930</v>
      </c>
      <c r="E35" s="34">
        <f t="shared" si="7"/>
        <v>3781.9300000000003</v>
      </c>
      <c r="F35" s="34">
        <f t="shared" si="7"/>
        <v>25.5</v>
      </c>
      <c r="G35" s="34">
        <f>SUM(G26:G34)</f>
        <v>122.56999999999994</v>
      </c>
      <c r="H35" s="34">
        <f>SUM(H26:H34)</f>
        <v>3807.4300000000003</v>
      </c>
      <c r="I35" s="34">
        <f>SUM(I26:I34)</f>
        <v>4830</v>
      </c>
      <c r="J35" s="34">
        <f>SUM(J26:J34)</f>
        <v>0.09</v>
      </c>
      <c r="K35" s="34">
        <f>SUM(K26:K34)</f>
        <v>12</v>
      </c>
      <c r="L35" s="35">
        <f>+L25-H35+I35+J35+K35</f>
        <v>10655.55</v>
      </c>
      <c r="M35" s="31">
        <f>+M25</f>
        <v>5</v>
      </c>
      <c r="N35" s="31">
        <f>+L35+M35</f>
        <v>10660.55</v>
      </c>
      <c r="O35" s="31"/>
    </row>
    <row r="36" spans="1:15">
      <c r="A36" t="s">
        <v>99</v>
      </c>
      <c r="B36" s="9">
        <v>44309</v>
      </c>
      <c r="C36" s="8"/>
      <c r="D36" s="10"/>
      <c r="E36" s="10"/>
      <c r="F36" s="10"/>
      <c r="G36" s="10"/>
      <c r="H36" s="11"/>
      <c r="I36" s="12">
        <v>530</v>
      </c>
      <c r="J36" s="12"/>
      <c r="K36" s="12"/>
      <c r="O36" s="11"/>
    </row>
    <row r="37" spans="1:15">
      <c r="B37" s="9">
        <v>44316</v>
      </c>
      <c r="C37" s="8"/>
      <c r="D37" s="7"/>
      <c r="E37" s="7"/>
      <c r="F37" s="7"/>
      <c r="G37" s="7"/>
      <c r="I37" s="12"/>
      <c r="J37" s="12">
        <v>0.09</v>
      </c>
      <c r="K37" s="12"/>
      <c r="O37" s="11"/>
    </row>
    <row r="38" spans="1:15">
      <c r="A38" s="25" t="s">
        <v>100</v>
      </c>
      <c r="B38" s="32"/>
      <c r="C38" s="33"/>
      <c r="D38" s="34">
        <f t="shared" ref="D38:F38" si="8">SUM(D36:D37)</f>
        <v>0</v>
      </c>
      <c r="E38" s="34">
        <f t="shared" si="8"/>
        <v>0</v>
      </c>
      <c r="F38" s="34">
        <f t="shared" si="8"/>
        <v>0</v>
      </c>
      <c r="G38" s="34">
        <f>SUM(G36:G37)</f>
        <v>0</v>
      </c>
      <c r="H38" s="34">
        <f>SUM(H36:H37)</f>
        <v>0</v>
      </c>
      <c r="I38" s="34">
        <f>SUM(I36:I37)</f>
        <v>530</v>
      </c>
      <c r="J38" s="34">
        <f>SUM(J36:J37)</f>
        <v>0.09</v>
      </c>
      <c r="K38" s="34">
        <f>SUM(K36:K37)</f>
        <v>0</v>
      </c>
      <c r="L38" s="35">
        <f>+L35-H38+I38+J38+K38</f>
        <v>11185.64</v>
      </c>
      <c r="M38" s="31">
        <f>+M35</f>
        <v>5</v>
      </c>
      <c r="N38" s="31">
        <f>+L38+M38</f>
        <v>11190.64</v>
      </c>
      <c r="O38" s="31"/>
    </row>
    <row r="39" spans="1:15">
      <c r="A39" t="s">
        <v>101</v>
      </c>
      <c r="B39" s="9">
        <v>44320</v>
      </c>
      <c r="C39" s="8"/>
      <c r="D39" s="10"/>
      <c r="E39" s="10"/>
      <c r="F39" s="10"/>
      <c r="G39" s="10"/>
      <c r="H39" s="11"/>
      <c r="I39" s="12"/>
      <c r="J39" s="12"/>
      <c r="K39" s="12">
        <v>41.15</v>
      </c>
      <c r="O39" s="11"/>
    </row>
    <row r="40" spans="1:15">
      <c r="B40" s="9">
        <v>44347</v>
      </c>
      <c r="C40" s="8"/>
      <c r="D40" s="7"/>
      <c r="E40" s="7"/>
      <c r="F40" s="7"/>
      <c r="G40" s="7"/>
      <c r="I40" s="12"/>
      <c r="J40" s="12">
        <v>0.1</v>
      </c>
      <c r="K40" s="12"/>
      <c r="O40" s="11"/>
    </row>
    <row r="41" spans="1:15">
      <c r="A41" s="25" t="s">
        <v>102</v>
      </c>
      <c r="B41" s="32"/>
      <c r="C41" s="33"/>
      <c r="D41" s="34">
        <f t="shared" ref="D41:F41" si="9">SUM(D39:D40)</f>
        <v>0</v>
      </c>
      <c r="E41" s="34">
        <f t="shared" si="9"/>
        <v>0</v>
      </c>
      <c r="F41" s="34">
        <f t="shared" si="9"/>
        <v>0</v>
      </c>
      <c r="G41" s="34">
        <f>SUM(G39:G40)</f>
        <v>0</v>
      </c>
      <c r="H41" s="34">
        <f>SUM(H39:H40)</f>
        <v>0</v>
      </c>
      <c r="I41" s="34">
        <f>SUM(I39:I40)</f>
        <v>0</v>
      </c>
      <c r="J41" s="34">
        <f>SUM(J39:J40)</f>
        <v>0.1</v>
      </c>
      <c r="K41" s="34">
        <f>SUM(K39:K40)</f>
        <v>41.15</v>
      </c>
      <c r="L41" s="35">
        <f>+L38-H41+I41+J41+K41</f>
        <v>11226.89</v>
      </c>
      <c r="M41" s="31">
        <f>+M38</f>
        <v>5</v>
      </c>
      <c r="N41" s="31">
        <f>+L41+M41</f>
        <v>11231.89</v>
      </c>
      <c r="O41" s="31"/>
    </row>
    <row r="42" spans="1:15">
      <c r="A42" t="s">
        <v>103</v>
      </c>
      <c r="B42" s="9">
        <v>44363</v>
      </c>
      <c r="C42" s="8">
        <v>24</v>
      </c>
      <c r="D42" s="6">
        <v>995</v>
      </c>
      <c r="E42" s="6">
        <v>951.31</v>
      </c>
      <c r="F42" s="6">
        <v>8.5</v>
      </c>
      <c r="G42" s="10">
        <f>+D42-E42-F42</f>
        <v>35.190000000000055</v>
      </c>
      <c r="H42" s="11">
        <f>+E42+F42</f>
        <v>959.81</v>
      </c>
      <c r="I42" s="12"/>
      <c r="J42" s="12"/>
      <c r="K42" s="12"/>
      <c r="O42" s="11"/>
    </row>
    <row r="43" spans="1:15">
      <c r="B43" s="9">
        <v>44367</v>
      </c>
      <c r="C43" s="8"/>
      <c r="D43" s="6"/>
      <c r="E43" s="6"/>
      <c r="F43" s="6"/>
      <c r="G43" s="10"/>
      <c r="H43" s="11"/>
      <c r="I43" s="12">
        <v>1520</v>
      </c>
      <c r="J43" s="12"/>
      <c r="K43" s="12"/>
      <c r="O43" s="11"/>
    </row>
    <row r="44" spans="1:15">
      <c r="B44" s="9">
        <v>44370</v>
      </c>
      <c r="C44" s="8">
        <v>9</v>
      </c>
      <c r="D44" s="6">
        <v>700</v>
      </c>
      <c r="E44" s="6">
        <v>676.5</v>
      </c>
      <c r="F44" s="6">
        <v>8.5</v>
      </c>
      <c r="G44" s="10">
        <f>+D44-E44-F44</f>
        <v>15</v>
      </c>
      <c r="H44" s="11">
        <f>+E44+F44</f>
        <v>685</v>
      </c>
      <c r="I44" s="12"/>
      <c r="J44" s="12"/>
      <c r="K44" s="12"/>
      <c r="O44" s="11"/>
    </row>
    <row r="45" spans="1:15">
      <c r="B45" s="9">
        <v>44371</v>
      </c>
      <c r="C45" s="8">
        <v>22</v>
      </c>
      <c r="D45" s="6">
        <v>700</v>
      </c>
      <c r="E45" s="6">
        <v>676.28</v>
      </c>
      <c r="F45" s="6">
        <v>8.5</v>
      </c>
      <c r="G45" s="10">
        <f>+D45-E45-F45</f>
        <v>15.220000000000027</v>
      </c>
      <c r="H45" s="11">
        <f>+E45+F45</f>
        <v>684.78</v>
      </c>
      <c r="I45" s="12"/>
      <c r="J45" s="12"/>
      <c r="K45" s="12"/>
      <c r="O45" s="11"/>
    </row>
    <row r="46" spans="1:15">
      <c r="B46" s="9">
        <v>44377</v>
      </c>
      <c r="C46" s="8"/>
      <c r="D46" s="6"/>
      <c r="E46" s="6"/>
      <c r="F46" s="6"/>
      <c r="G46" s="7"/>
      <c r="I46" s="12"/>
      <c r="J46" s="12">
        <v>0.09</v>
      </c>
      <c r="K46" s="12"/>
      <c r="O46" s="11"/>
    </row>
    <row r="47" spans="1:15">
      <c r="A47" s="25" t="s">
        <v>104</v>
      </c>
      <c r="B47" s="32"/>
      <c r="C47" s="33"/>
      <c r="D47" s="34">
        <f t="shared" ref="D47:F47" si="10">SUM(D42:D46)</f>
        <v>2395</v>
      </c>
      <c r="E47" s="34">
        <f t="shared" si="10"/>
        <v>2304.09</v>
      </c>
      <c r="F47" s="34">
        <f t="shared" si="10"/>
        <v>25.5</v>
      </c>
      <c r="G47" s="34">
        <f>SUM(G42:G46)</f>
        <v>65.410000000000082</v>
      </c>
      <c r="H47" s="34">
        <f>SUM(H42:H46)</f>
        <v>2329.59</v>
      </c>
      <c r="I47" s="34">
        <f>SUM(I42:I46)</f>
        <v>1520</v>
      </c>
      <c r="J47" s="34">
        <f>SUM(J42:J46)</f>
        <v>0.09</v>
      </c>
      <c r="K47" s="34">
        <f>SUM(K42:K46)</f>
        <v>0</v>
      </c>
      <c r="L47" s="35">
        <f>+L41-H47+I47+J47+K47</f>
        <v>10417.39</v>
      </c>
      <c r="M47" s="31">
        <f>+M41</f>
        <v>5</v>
      </c>
      <c r="N47" s="31">
        <f>+L47+M47</f>
        <v>10422.39</v>
      </c>
      <c r="O47" s="31"/>
    </row>
    <row r="48" spans="1:15">
      <c r="A48" t="s">
        <v>105</v>
      </c>
      <c r="B48" s="9">
        <v>44390</v>
      </c>
      <c r="C48" s="8">
        <v>32</v>
      </c>
      <c r="D48" s="6">
        <v>1065</v>
      </c>
      <c r="E48" s="6">
        <v>1020.88</v>
      </c>
      <c r="F48" s="6">
        <v>8.5</v>
      </c>
      <c r="G48" s="10">
        <f>+D48-E48-F48</f>
        <v>35.620000000000005</v>
      </c>
      <c r="H48" s="11">
        <f>+E48+F48</f>
        <v>1029.3800000000001</v>
      </c>
      <c r="I48" s="12"/>
      <c r="J48" s="12"/>
      <c r="K48" s="12"/>
      <c r="O48" s="11"/>
    </row>
    <row r="49" spans="1:15">
      <c r="B49" s="9">
        <v>44376</v>
      </c>
      <c r="C49" s="8"/>
      <c r="D49" s="6"/>
      <c r="E49" s="6"/>
      <c r="F49" s="6"/>
      <c r="G49" s="10"/>
      <c r="H49" s="11"/>
      <c r="I49" s="12">
        <v>1050</v>
      </c>
      <c r="J49" s="12"/>
      <c r="K49" s="12"/>
      <c r="O49" s="11"/>
    </row>
    <row r="50" spans="1:15">
      <c r="B50" s="9">
        <v>44398</v>
      </c>
      <c r="C50" s="8"/>
      <c r="D50" s="6"/>
      <c r="E50" s="6"/>
      <c r="F50" s="6"/>
      <c r="G50" s="10"/>
      <c r="H50" s="11"/>
      <c r="I50" s="12">
        <v>1365</v>
      </c>
      <c r="J50" s="12"/>
      <c r="K50" s="12"/>
      <c r="O50" s="11"/>
    </row>
    <row r="51" spans="1:15">
      <c r="B51" s="9">
        <v>44404</v>
      </c>
      <c r="C51" s="8">
        <v>17</v>
      </c>
      <c r="D51" s="6">
        <v>480</v>
      </c>
      <c r="E51" s="6">
        <v>456.8</v>
      </c>
      <c r="F51" s="6">
        <v>8.5</v>
      </c>
      <c r="G51" s="10">
        <f>+D51-E51-F51</f>
        <v>14.699999999999989</v>
      </c>
      <c r="H51" s="11">
        <f>+E51+F51</f>
        <v>465.3</v>
      </c>
      <c r="I51" s="12"/>
      <c r="J51" s="12"/>
      <c r="K51" s="12"/>
      <c r="O51" s="11"/>
    </row>
    <row r="52" spans="1:15">
      <c r="B52" s="9">
        <v>44408</v>
      </c>
      <c r="C52" s="8"/>
      <c r="D52" s="6"/>
      <c r="E52" s="6"/>
      <c r="F52" s="6"/>
      <c r="G52" s="7"/>
      <c r="I52" s="12"/>
      <c r="J52" s="12">
        <v>0.1</v>
      </c>
      <c r="K52" s="12"/>
      <c r="O52" s="11"/>
    </row>
    <row r="53" spans="1:15">
      <c r="A53" s="25" t="s">
        <v>106</v>
      </c>
      <c r="B53" s="32"/>
      <c r="C53" s="33"/>
      <c r="D53" s="34">
        <f t="shared" ref="D53:F53" si="11">SUM(D48:D52)</f>
        <v>1545</v>
      </c>
      <c r="E53" s="34">
        <f t="shared" si="11"/>
        <v>1477.68</v>
      </c>
      <c r="F53" s="34">
        <f t="shared" si="11"/>
        <v>17</v>
      </c>
      <c r="G53" s="34">
        <f>SUM(G48:G52)</f>
        <v>50.319999999999993</v>
      </c>
      <c r="H53" s="34">
        <f>SUM(H48:H52)</f>
        <v>1494.68</v>
      </c>
      <c r="I53" s="34">
        <f>SUM(I48:I52)</f>
        <v>2415</v>
      </c>
      <c r="J53" s="34">
        <f>SUM(J48:J52)</f>
        <v>0.1</v>
      </c>
      <c r="K53" s="34">
        <f>SUM(K48:K52)</f>
        <v>0</v>
      </c>
      <c r="L53" s="35">
        <f>+L47-H53+I53+J53+K53</f>
        <v>11337.81</v>
      </c>
      <c r="M53" s="31">
        <f>+M47</f>
        <v>5</v>
      </c>
      <c r="N53" s="31">
        <f>+L53+M53</f>
        <v>11342.81</v>
      </c>
      <c r="O53" s="31"/>
    </row>
    <row r="54" spans="1:15">
      <c r="A54" t="s">
        <v>107</v>
      </c>
      <c r="B54" s="9">
        <v>44394</v>
      </c>
      <c r="C54" s="8"/>
      <c r="D54" s="6"/>
      <c r="E54" s="6"/>
      <c r="F54" s="6"/>
      <c r="G54" s="10"/>
      <c r="H54" s="11"/>
      <c r="I54" s="12">
        <v>365</v>
      </c>
      <c r="J54" s="12"/>
      <c r="K54" s="12"/>
      <c r="O54" s="11"/>
    </row>
    <row r="55" spans="1:15">
      <c r="B55" s="9">
        <v>44376</v>
      </c>
      <c r="C55" s="8"/>
      <c r="D55" s="6"/>
      <c r="E55" s="6"/>
      <c r="F55" s="6"/>
      <c r="G55" s="10"/>
      <c r="H55" s="11"/>
      <c r="I55" s="12">
        <v>625</v>
      </c>
      <c r="J55" s="12"/>
      <c r="K55" s="12"/>
      <c r="O55" s="11"/>
    </row>
    <row r="56" spans="1:15">
      <c r="B56" s="9">
        <v>44409</v>
      </c>
      <c r="C56" s="8"/>
      <c r="D56" s="6"/>
      <c r="E56" s="6"/>
      <c r="F56" s="6"/>
      <c r="G56" s="10"/>
      <c r="H56" s="11"/>
      <c r="I56" s="12">
        <v>1015</v>
      </c>
      <c r="J56" s="12"/>
      <c r="K56" s="12"/>
      <c r="O56" s="11"/>
    </row>
    <row r="57" spans="1:15">
      <c r="B57" s="9">
        <v>44425</v>
      </c>
      <c r="C57" s="8"/>
      <c r="D57" s="6"/>
      <c r="E57" s="6"/>
      <c r="F57" s="6"/>
      <c r="G57" s="10"/>
      <c r="H57" s="11"/>
      <c r="I57" s="12">
        <v>650</v>
      </c>
      <c r="J57" s="12"/>
      <c r="K57" s="12"/>
      <c r="O57" s="11"/>
    </row>
    <row r="58" spans="1:15">
      <c r="B58" s="9">
        <v>44433</v>
      </c>
      <c r="C58" s="8"/>
      <c r="D58" s="6"/>
      <c r="E58" s="6"/>
      <c r="F58" s="6"/>
      <c r="G58" s="10"/>
      <c r="H58" s="11"/>
      <c r="I58" s="12">
        <v>1395</v>
      </c>
      <c r="J58" s="12"/>
      <c r="K58" s="12"/>
      <c r="O58" s="11"/>
    </row>
    <row r="59" spans="1:15">
      <c r="B59" s="9">
        <v>44412</v>
      </c>
      <c r="C59" s="8">
        <v>19</v>
      </c>
      <c r="D59" s="6">
        <v>865</v>
      </c>
      <c r="E59" s="6">
        <v>827.95</v>
      </c>
      <c r="F59" s="6">
        <v>8.5</v>
      </c>
      <c r="G59" s="10">
        <f>+D59-E59-F59</f>
        <v>28.549999999999955</v>
      </c>
      <c r="H59" s="11">
        <f>+E59+F59</f>
        <v>836.45</v>
      </c>
      <c r="I59" s="12"/>
      <c r="J59" s="12"/>
      <c r="K59" s="12"/>
      <c r="O59" s="11"/>
    </row>
    <row r="60" spans="1:15">
      <c r="B60" s="9">
        <v>44419</v>
      </c>
      <c r="C60" s="8">
        <v>22</v>
      </c>
      <c r="D60" s="6">
        <v>930</v>
      </c>
      <c r="E60" s="6">
        <v>897.41</v>
      </c>
      <c r="F60" s="6">
        <v>8.5</v>
      </c>
      <c r="G60" s="10">
        <f>+D60-E60-F60</f>
        <v>24.090000000000032</v>
      </c>
      <c r="H60" s="11">
        <f>+E60+F60</f>
        <v>905.91</v>
      </c>
      <c r="I60" s="12"/>
      <c r="J60" s="12"/>
      <c r="K60" s="12"/>
      <c r="O60" s="11"/>
    </row>
    <row r="61" spans="1:15">
      <c r="B61" s="9">
        <v>44426</v>
      </c>
      <c r="C61" s="8">
        <v>18</v>
      </c>
      <c r="D61" s="6">
        <v>850</v>
      </c>
      <c r="E61" s="6">
        <v>820.48</v>
      </c>
      <c r="F61" s="6">
        <v>8.5</v>
      </c>
      <c r="G61" s="10">
        <f>+D61-E61-F61</f>
        <v>21.019999999999982</v>
      </c>
      <c r="H61" s="11">
        <f>+E61+F61</f>
        <v>828.98</v>
      </c>
      <c r="I61" s="12"/>
      <c r="J61" s="12"/>
      <c r="K61" s="12"/>
      <c r="O61" s="11"/>
    </row>
    <row r="62" spans="1:15">
      <c r="B62" s="9">
        <v>44432</v>
      </c>
      <c r="C62" s="8">
        <v>23</v>
      </c>
      <c r="D62" s="6">
        <v>1145</v>
      </c>
      <c r="E62" s="6">
        <v>1110.75</v>
      </c>
      <c r="F62" s="6">
        <v>8.5</v>
      </c>
      <c r="G62" s="10">
        <f>+D62-E62-F62</f>
        <v>25.75</v>
      </c>
      <c r="H62" s="11">
        <f>+E62+F62</f>
        <v>1119.25</v>
      </c>
      <c r="I62" s="12"/>
      <c r="J62" s="12"/>
      <c r="K62" s="12"/>
      <c r="O62" s="11"/>
    </row>
    <row r="63" spans="1:15">
      <c r="B63" s="9">
        <v>44439</v>
      </c>
      <c r="C63" s="8"/>
      <c r="D63" s="6"/>
      <c r="E63" s="6"/>
      <c r="F63" s="6"/>
      <c r="G63" s="7"/>
      <c r="I63" s="12"/>
      <c r="J63" s="12">
        <v>0.1</v>
      </c>
      <c r="K63" s="12"/>
      <c r="O63" s="11"/>
    </row>
    <row r="64" spans="1:15">
      <c r="A64" s="25" t="s">
        <v>108</v>
      </c>
      <c r="B64" s="32"/>
      <c r="C64" s="33"/>
      <c r="D64" s="34">
        <f t="shared" ref="D64:F64" si="12">SUM(D54:D63)</f>
        <v>3790</v>
      </c>
      <c r="E64" s="34">
        <f t="shared" si="12"/>
        <v>3656.59</v>
      </c>
      <c r="F64" s="34">
        <f t="shared" si="12"/>
        <v>34</v>
      </c>
      <c r="G64" s="34">
        <f>SUM(G54:G63)</f>
        <v>99.409999999999968</v>
      </c>
      <c r="H64" s="34">
        <f>SUM(H54:H63)</f>
        <v>3690.59</v>
      </c>
      <c r="I64" s="34">
        <f>SUM(I54:I63)</f>
        <v>4050</v>
      </c>
      <c r="J64" s="34">
        <f>SUM(J54:J63)</f>
        <v>0.1</v>
      </c>
      <c r="K64" s="34">
        <f>SUM(K54:K63)</f>
        <v>0</v>
      </c>
      <c r="L64" s="35">
        <f>+L53-H64+I64+J64+K64</f>
        <v>11697.32</v>
      </c>
      <c r="M64" s="31">
        <f>+M53</f>
        <v>5</v>
      </c>
      <c r="N64" s="31">
        <f>+L64+M64</f>
        <v>11702.32</v>
      </c>
      <c r="O64" s="31"/>
    </row>
    <row r="65" spans="1:15">
      <c r="A65" t="s">
        <v>109</v>
      </c>
      <c r="B65" s="9">
        <v>44451</v>
      </c>
      <c r="C65" s="8"/>
      <c r="D65" s="6"/>
      <c r="E65" s="6"/>
      <c r="F65" s="6"/>
      <c r="G65" s="10"/>
      <c r="H65" s="11"/>
      <c r="I65" s="12">
        <v>1515</v>
      </c>
      <c r="J65" s="12"/>
      <c r="K65" s="12"/>
      <c r="O65" s="11"/>
    </row>
    <row r="66" spans="1:15">
      <c r="B66" s="9">
        <v>44446</v>
      </c>
      <c r="C66" s="8">
        <v>12</v>
      </c>
      <c r="D66" s="6">
        <v>630</v>
      </c>
      <c r="E66" s="6">
        <v>603.6</v>
      </c>
      <c r="F66" s="6">
        <v>8.5</v>
      </c>
      <c r="G66" s="10">
        <f>+D66-E66-F66</f>
        <v>17.899999999999977</v>
      </c>
      <c r="H66" s="11">
        <f>+E66+F66</f>
        <v>612.1</v>
      </c>
      <c r="I66" s="12"/>
      <c r="J66" s="12"/>
      <c r="K66" s="12"/>
      <c r="O66" s="11"/>
    </row>
    <row r="67" spans="1:15">
      <c r="B67" s="9">
        <v>44460</v>
      </c>
      <c r="C67" s="8">
        <v>26</v>
      </c>
      <c r="D67" s="6">
        <v>795</v>
      </c>
      <c r="E67" s="6">
        <v>762.03</v>
      </c>
      <c r="F67" s="6">
        <v>8.5</v>
      </c>
      <c r="G67" s="10">
        <f>+D67-E67-F67</f>
        <v>24.470000000000027</v>
      </c>
      <c r="H67" s="11">
        <f>+E67+F67</f>
        <v>770.53</v>
      </c>
      <c r="I67" s="12"/>
      <c r="J67" s="12"/>
      <c r="K67" s="12"/>
      <c r="O67" s="11"/>
    </row>
    <row r="68" spans="1:15">
      <c r="B68" s="9">
        <v>44469</v>
      </c>
      <c r="C68" s="8"/>
      <c r="D68" s="6"/>
      <c r="E68" s="6"/>
      <c r="F68" s="6"/>
      <c r="G68" s="7"/>
      <c r="I68" s="12"/>
      <c r="J68" s="12">
        <v>0.1</v>
      </c>
      <c r="K68" s="12"/>
      <c r="O68" s="11"/>
    </row>
    <row r="69" spans="1:15">
      <c r="A69" s="25" t="s">
        <v>110</v>
      </c>
      <c r="B69" s="32"/>
      <c r="C69" s="33"/>
      <c r="D69" s="34">
        <f t="shared" ref="D69:F69" si="13">SUM(D65:D68)</f>
        <v>1425</v>
      </c>
      <c r="E69" s="34">
        <f t="shared" si="13"/>
        <v>1365.63</v>
      </c>
      <c r="F69" s="34">
        <f t="shared" si="13"/>
        <v>17</v>
      </c>
      <c r="G69" s="34">
        <f>SUM(G65:G68)</f>
        <v>42.370000000000005</v>
      </c>
      <c r="H69" s="34">
        <f>SUM(H65:H68)</f>
        <v>1382.63</v>
      </c>
      <c r="I69" s="34">
        <f>SUM(I65:I68)</f>
        <v>1515</v>
      </c>
      <c r="J69" s="34">
        <f>SUM(J65:J68)</f>
        <v>0.1</v>
      </c>
      <c r="K69" s="34">
        <f>SUM(K65:K68)</f>
        <v>0</v>
      </c>
      <c r="L69" s="35">
        <f>+L64-H69+I69+J69+K69</f>
        <v>11829.789999999999</v>
      </c>
      <c r="M69" s="31">
        <f>+M64</f>
        <v>5</v>
      </c>
      <c r="N69" s="31">
        <f>+L69+M69</f>
        <v>11834.789999999999</v>
      </c>
      <c r="O69" s="31"/>
    </row>
    <row r="70" spans="1:15">
      <c r="A70" t="s">
        <v>111</v>
      </c>
      <c r="B70" s="9">
        <v>44477</v>
      </c>
      <c r="C70" s="8"/>
      <c r="D70" s="6"/>
      <c r="E70" s="6"/>
      <c r="F70" s="6"/>
      <c r="G70" s="10"/>
      <c r="H70" s="11"/>
      <c r="I70" s="12">
        <v>1395</v>
      </c>
      <c r="J70" s="12"/>
      <c r="K70" s="12"/>
      <c r="O70" s="11"/>
    </row>
    <row r="71" spans="1:15">
      <c r="B71" s="9">
        <v>44486</v>
      </c>
      <c r="C71" s="8"/>
      <c r="D71" s="6"/>
      <c r="E71" s="6"/>
      <c r="F71" s="6"/>
      <c r="G71" s="10"/>
      <c r="H71" s="11"/>
      <c r="I71" s="12">
        <v>570</v>
      </c>
      <c r="J71" s="12"/>
      <c r="K71" s="12"/>
      <c r="O71" s="11"/>
    </row>
    <row r="72" spans="1:15">
      <c r="B72" s="9">
        <v>44481</v>
      </c>
      <c r="C72" s="8">
        <v>20</v>
      </c>
      <c r="D72" s="6">
        <v>815</v>
      </c>
      <c r="E72" s="6">
        <v>783.08</v>
      </c>
      <c r="F72" s="6">
        <v>8.5</v>
      </c>
      <c r="G72" s="10">
        <f>+D72-E72-F72</f>
        <v>23.419999999999959</v>
      </c>
      <c r="H72" s="11">
        <f>+E72+F72</f>
        <v>791.58</v>
      </c>
      <c r="I72" s="12"/>
      <c r="J72" s="12"/>
      <c r="K72" s="12"/>
      <c r="O72" s="11"/>
    </row>
    <row r="73" spans="1:15">
      <c r="B73" s="9">
        <v>44482</v>
      </c>
      <c r="C73" s="8">
        <v>9</v>
      </c>
      <c r="D73" s="6">
        <v>450</v>
      </c>
      <c r="E73" s="6">
        <v>433.5</v>
      </c>
      <c r="F73" s="6">
        <v>8.5</v>
      </c>
      <c r="G73" s="10">
        <f>+D73-E73-F73</f>
        <v>8</v>
      </c>
      <c r="H73" s="11">
        <f>+E73+F73</f>
        <v>442</v>
      </c>
      <c r="I73" s="12"/>
      <c r="J73" s="12"/>
      <c r="K73" s="12"/>
      <c r="O73" s="11"/>
    </row>
    <row r="74" spans="1:15">
      <c r="B74" s="9">
        <v>44500</v>
      </c>
      <c r="C74" s="8"/>
      <c r="D74" s="6"/>
      <c r="E74" s="6"/>
      <c r="F74" s="6"/>
      <c r="G74" s="7"/>
      <c r="I74" s="12"/>
      <c r="J74" s="12">
        <v>0.1</v>
      </c>
      <c r="K74" s="12"/>
      <c r="O74" s="11"/>
    </row>
    <row r="75" spans="1:15">
      <c r="A75" s="25" t="s">
        <v>112</v>
      </c>
      <c r="B75" s="32"/>
      <c r="C75" s="33"/>
      <c r="D75" s="34">
        <f t="shared" ref="D75:F75" si="14">SUM(D70:D74)</f>
        <v>1265</v>
      </c>
      <c r="E75" s="34">
        <f t="shared" si="14"/>
        <v>1216.58</v>
      </c>
      <c r="F75" s="34">
        <f t="shared" si="14"/>
        <v>17</v>
      </c>
      <c r="G75" s="34">
        <f>SUM(G70:G74)</f>
        <v>31.419999999999959</v>
      </c>
      <c r="H75" s="34">
        <f>SUM(H70:H74)</f>
        <v>1233.58</v>
      </c>
      <c r="I75" s="34">
        <f>SUM(I70:I74)</f>
        <v>1965</v>
      </c>
      <c r="J75" s="34">
        <f>SUM(J70:J74)</f>
        <v>0.1</v>
      </c>
      <c r="K75" s="34">
        <f>SUM(K70:K74)</f>
        <v>0</v>
      </c>
      <c r="L75" s="35">
        <f>+L69-H75+I75+J75+K75</f>
        <v>12561.31</v>
      </c>
      <c r="M75" s="31">
        <f>+M69</f>
        <v>5</v>
      </c>
      <c r="N75" s="31">
        <f>+L75+M75</f>
        <v>12566.31</v>
      </c>
      <c r="O75" s="31"/>
    </row>
    <row r="76" spans="1:15">
      <c r="A76" t="s">
        <v>113</v>
      </c>
      <c r="B76" s="9">
        <v>44504</v>
      </c>
      <c r="C76" s="8"/>
      <c r="D76" s="6"/>
      <c r="E76" s="6"/>
      <c r="F76" s="6"/>
      <c r="G76" s="10"/>
      <c r="H76" s="11"/>
      <c r="I76" s="12"/>
      <c r="J76" s="12"/>
      <c r="K76" s="12">
        <v>10.49</v>
      </c>
      <c r="O76" s="11"/>
    </row>
    <row r="77" spans="1:15">
      <c r="B77" s="9">
        <v>44514</v>
      </c>
      <c r="C77" s="8"/>
      <c r="D77" s="6"/>
      <c r="E77" s="6"/>
      <c r="F77" s="6"/>
      <c r="G77" s="10"/>
      <c r="H77" s="11"/>
      <c r="I77" s="12">
        <v>1790</v>
      </c>
      <c r="J77" s="12"/>
      <c r="K77" s="12"/>
      <c r="O77" s="11"/>
    </row>
    <row r="78" spans="1:15">
      <c r="B78" s="9">
        <v>44528</v>
      </c>
      <c r="C78" s="8"/>
      <c r="D78" s="6"/>
      <c r="E78" s="6"/>
      <c r="F78" s="6"/>
      <c r="G78" s="10"/>
      <c r="H78" s="11"/>
      <c r="I78" s="12">
        <f>715+1905</f>
        <v>2620</v>
      </c>
      <c r="J78" s="12"/>
      <c r="K78" s="12"/>
      <c r="O78" s="11"/>
    </row>
    <row r="79" spans="1:15">
      <c r="B79" s="9">
        <v>44503</v>
      </c>
      <c r="C79" s="8">
        <v>31</v>
      </c>
      <c r="D79" s="6">
        <v>1030</v>
      </c>
      <c r="E79" s="6">
        <v>989</v>
      </c>
      <c r="F79" s="6">
        <v>8.5</v>
      </c>
      <c r="G79" s="10">
        <f>+D79-E79-F79</f>
        <v>32.5</v>
      </c>
      <c r="H79" s="11">
        <f>+E79+F79</f>
        <v>997.5</v>
      </c>
      <c r="I79" s="12"/>
      <c r="J79" s="12"/>
      <c r="K79" s="12"/>
      <c r="O79" s="11"/>
    </row>
    <row r="80" spans="1:15">
      <c r="B80" s="9">
        <v>44511</v>
      </c>
      <c r="C80" s="8">
        <v>20</v>
      </c>
      <c r="D80" s="6">
        <v>1225</v>
      </c>
      <c r="E80" s="6">
        <v>1186</v>
      </c>
      <c r="F80" s="6">
        <v>8.5</v>
      </c>
      <c r="G80" s="10">
        <f>+D80-E80-F80</f>
        <v>30.5</v>
      </c>
      <c r="H80" s="11">
        <f>+E80+F80</f>
        <v>1194.5</v>
      </c>
      <c r="I80" s="12"/>
      <c r="J80" s="12"/>
      <c r="K80" s="12"/>
      <c r="O80" s="11"/>
    </row>
    <row r="81" spans="1:15">
      <c r="B81" s="9">
        <v>44517</v>
      </c>
      <c r="C81" s="8">
        <v>32</v>
      </c>
      <c r="D81" s="6">
        <v>885</v>
      </c>
      <c r="E81" s="6">
        <v>850.42</v>
      </c>
      <c r="F81" s="6">
        <v>8.5</v>
      </c>
      <c r="G81" s="10">
        <f>+D81-E81-F81</f>
        <v>26.080000000000041</v>
      </c>
      <c r="H81" s="11">
        <f>+E81+F81</f>
        <v>858.92</v>
      </c>
      <c r="I81" s="12"/>
      <c r="J81" s="12"/>
      <c r="K81" s="12"/>
      <c r="O81" s="11"/>
    </row>
    <row r="82" spans="1:15">
      <c r="B82" s="9">
        <v>44530</v>
      </c>
      <c r="C82" s="8"/>
      <c r="D82" s="6"/>
      <c r="E82" s="6"/>
      <c r="F82" s="6"/>
      <c r="G82" s="7"/>
      <c r="I82" s="12"/>
      <c r="J82" s="12">
        <v>0.1</v>
      </c>
      <c r="K82" s="12"/>
      <c r="O82" s="11"/>
    </row>
    <row r="83" spans="1:15">
      <c r="A83" s="25" t="s">
        <v>114</v>
      </c>
      <c r="B83" s="32"/>
      <c r="C83" s="33"/>
      <c r="D83" s="34">
        <f t="shared" ref="D83:F83" si="15">SUM(D76:D82)</f>
        <v>3140</v>
      </c>
      <c r="E83" s="34">
        <f t="shared" si="15"/>
        <v>3025.42</v>
      </c>
      <c r="F83" s="34">
        <f t="shared" si="15"/>
        <v>25.5</v>
      </c>
      <c r="G83" s="34">
        <f>SUM(G76:G82)</f>
        <v>89.080000000000041</v>
      </c>
      <c r="H83" s="34">
        <f>SUM(H76:H82)</f>
        <v>3050.92</v>
      </c>
      <c r="I83" s="34">
        <f>SUM(I76:I82)</f>
        <v>4410</v>
      </c>
      <c r="J83" s="34">
        <f>SUM(J76:J82)</f>
        <v>0.1</v>
      </c>
      <c r="K83" s="34">
        <f>SUM(K76:K82)</f>
        <v>10.49</v>
      </c>
      <c r="L83" s="35">
        <f>+L75-H83+I83+J83+K83</f>
        <v>13930.98</v>
      </c>
      <c r="M83" s="31">
        <f>+M75</f>
        <v>5</v>
      </c>
      <c r="N83" s="31">
        <f>+L83+M83</f>
        <v>13935.98</v>
      </c>
      <c r="O83" s="31"/>
    </row>
    <row r="84" spans="1:15">
      <c r="A84" t="s">
        <v>115</v>
      </c>
      <c r="B84" s="9">
        <v>44535</v>
      </c>
      <c r="C84" s="8"/>
      <c r="D84" s="6"/>
      <c r="E84" s="6"/>
      <c r="F84" s="6"/>
      <c r="G84" s="10"/>
      <c r="H84" s="11"/>
      <c r="I84" s="12">
        <v>1125</v>
      </c>
      <c r="J84" s="12"/>
      <c r="K84" s="12"/>
      <c r="O84" s="11"/>
    </row>
    <row r="85" spans="1:15">
      <c r="B85" s="9">
        <v>44541</v>
      </c>
      <c r="C85" s="8"/>
      <c r="D85" s="6"/>
      <c r="E85" s="6"/>
      <c r="F85" s="6"/>
      <c r="G85" s="10"/>
      <c r="H85" s="11"/>
      <c r="I85" s="12">
        <v>5605</v>
      </c>
      <c r="J85" s="12"/>
      <c r="K85" s="12"/>
      <c r="O85" s="11"/>
    </row>
    <row r="86" spans="1:15">
      <c r="B86" s="9">
        <v>44552</v>
      </c>
      <c r="C86" s="8"/>
      <c r="D86" s="6"/>
      <c r="E86" s="6"/>
      <c r="F86" s="6"/>
      <c r="G86" s="10"/>
      <c r="H86" s="11"/>
      <c r="I86" s="12">
        <v>1360</v>
      </c>
      <c r="J86" s="12"/>
      <c r="K86" s="12"/>
      <c r="O86" s="11"/>
    </row>
    <row r="87" spans="1:15">
      <c r="B87" s="9">
        <v>44539</v>
      </c>
      <c r="C87" s="8">
        <v>1</v>
      </c>
      <c r="D87" s="6">
        <v>20</v>
      </c>
      <c r="E87" s="6">
        <v>19.2</v>
      </c>
      <c r="F87" s="6">
        <v>0</v>
      </c>
      <c r="G87" s="10">
        <f t="shared" ref="G87:G92" si="16">+D87-E87-F87</f>
        <v>0.80000000000000071</v>
      </c>
      <c r="H87" s="11">
        <f t="shared" ref="H87:H92" si="17">+E87+F87</f>
        <v>19.2</v>
      </c>
      <c r="I87" s="12"/>
      <c r="J87" s="12"/>
      <c r="K87" s="12"/>
      <c r="O87" s="11"/>
    </row>
    <row r="88" spans="1:15">
      <c r="B88" s="9">
        <v>44558</v>
      </c>
      <c r="C88" s="8">
        <v>2</v>
      </c>
      <c r="D88" s="6">
        <v>40</v>
      </c>
      <c r="E88" s="6">
        <v>38.4</v>
      </c>
      <c r="F88" s="6">
        <v>0</v>
      </c>
      <c r="G88" s="10">
        <f t="shared" si="16"/>
        <v>1.6000000000000014</v>
      </c>
      <c r="H88" s="11">
        <f t="shared" si="17"/>
        <v>38.4</v>
      </c>
      <c r="I88" s="12"/>
      <c r="J88" s="12"/>
      <c r="K88" s="12"/>
      <c r="O88" s="11"/>
    </row>
    <row r="89" spans="1:15">
      <c r="B89" s="9">
        <v>44528</v>
      </c>
      <c r="C89" s="8">
        <v>44</v>
      </c>
      <c r="D89" s="6">
        <v>2105</v>
      </c>
      <c r="E89" s="6">
        <v>2029.73</v>
      </c>
      <c r="F89" s="6">
        <v>8.5</v>
      </c>
      <c r="G89" s="10">
        <f t="shared" si="16"/>
        <v>66.769999999999982</v>
      </c>
      <c r="H89" s="11">
        <f t="shared" si="17"/>
        <v>2038.23</v>
      </c>
      <c r="I89" s="12"/>
      <c r="J89" s="12"/>
      <c r="K89" s="12"/>
      <c r="O89" s="11"/>
    </row>
    <row r="90" spans="1:15">
      <c r="B90" s="9">
        <v>44532</v>
      </c>
      <c r="C90" s="8">
        <v>26</v>
      </c>
      <c r="D90" s="6">
        <v>775</v>
      </c>
      <c r="E90" s="6">
        <v>731.3</v>
      </c>
      <c r="F90" s="6">
        <v>8.5</v>
      </c>
      <c r="G90" s="10">
        <f t="shared" si="16"/>
        <v>35.200000000000045</v>
      </c>
      <c r="H90" s="11">
        <f t="shared" si="17"/>
        <v>739.8</v>
      </c>
      <c r="I90" s="12"/>
      <c r="J90" s="12"/>
      <c r="K90" s="12"/>
      <c r="O90" s="11"/>
    </row>
    <row r="91" spans="1:15">
      <c r="B91" s="9">
        <v>44537</v>
      </c>
      <c r="C91" s="8">
        <v>77</v>
      </c>
      <c r="D91" s="6">
        <v>1680</v>
      </c>
      <c r="E91" s="6">
        <v>1579.5</v>
      </c>
      <c r="F91" s="6">
        <v>8.5</v>
      </c>
      <c r="G91" s="10">
        <f t="shared" si="16"/>
        <v>92</v>
      </c>
      <c r="H91" s="11">
        <f t="shared" si="17"/>
        <v>1588</v>
      </c>
      <c r="I91" s="12"/>
      <c r="J91" s="12"/>
      <c r="K91" s="12"/>
      <c r="O91" s="11"/>
    </row>
    <row r="92" spans="1:15">
      <c r="B92" s="9">
        <v>44538</v>
      </c>
      <c r="C92" s="8">
        <v>13</v>
      </c>
      <c r="D92" s="6">
        <v>1300</v>
      </c>
      <c r="E92" s="6">
        <v>1223</v>
      </c>
      <c r="F92" s="6">
        <v>8.5</v>
      </c>
      <c r="G92" s="10">
        <f t="shared" si="16"/>
        <v>68.5</v>
      </c>
      <c r="H92" s="11">
        <f t="shared" si="17"/>
        <v>1231.5</v>
      </c>
      <c r="I92" s="12"/>
      <c r="J92" s="12"/>
      <c r="K92" s="12"/>
      <c r="O92" s="11"/>
    </row>
    <row r="93" spans="1:15">
      <c r="B93" s="9">
        <v>44541</v>
      </c>
      <c r="C93" s="8">
        <v>87</v>
      </c>
      <c r="D93" s="6">
        <v>2700</v>
      </c>
      <c r="E93" s="6">
        <v>2522.86</v>
      </c>
      <c r="F93" s="6">
        <v>8.5</v>
      </c>
      <c r="G93" s="10">
        <f t="shared" ref="G93:G95" si="18">+D93-E93-F93</f>
        <v>168.63999999999987</v>
      </c>
      <c r="H93" s="11">
        <f t="shared" ref="H93:H95" si="19">+E93+F93</f>
        <v>2531.36</v>
      </c>
      <c r="I93" s="12"/>
      <c r="J93" s="12"/>
      <c r="K93" s="12"/>
      <c r="O93" s="11"/>
    </row>
    <row r="94" spans="1:15">
      <c r="B94" s="9">
        <v>44544</v>
      </c>
      <c r="C94" s="8">
        <v>44</v>
      </c>
      <c r="D94" s="6">
        <v>870</v>
      </c>
      <c r="E94" s="6">
        <v>823.21</v>
      </c>
      <c r="F94" s="6">
        <v>8.5</v>
      </c>
      <c r="G94" s="10">
        <f t="shared" si="18"/>
        <v>38.289999999999964</v>
      </c>
      <c r="H94" s="11">
        <f t="shared" si="19"/>
        <v>831.71</v>
      </c>
      <c r="I94" s="12"/>
      <c r="J94" s="12"/>
      <c r="K94" s="12"/>
      <c r="O94" s="11"/>
    </row>
    <row r="95" spans="1:15">
      <c r="B95" s="9">
        <v>44546</v>
      </c>
      <c r="C95" s="8">
        <v>27</v>
      </c>
      <c r="D95" s="6">
        <v>690</v>
      </c>
      <c r="E95" s="6">
        <v>655.43</v>
      </c>
      <c r="F95" s="6">
        <v>8.5</v>
      </c>
      <c r="G95" s="10">
        <f t="shared" si="18"/>
        <v>26.07000000000005</v>
      </c>
      <c r="H95" s="11">
        <f t="shared" si="19"/>
        <v>663.93</v>
      </c>
      <c r="I95" s="12"/>
      <c r="J95" s="12"/>
      <c r="K95" s="12"/>
      <c r="O95" s="11"/>
    </row>
    <row r="96" spans="1:15">
      <c r="B96" s="9">
        <v>44561</v>
      </c>
      <c r="C96" s="8"/>
      <c r="D96" s="6"/>
      <c r="E96" s="6"/>
      <c r="F96" s="6"/>
      <c r="G96" s="7"/>
      <c r="I96" s="12"/>
      <c r="J96" s="12">
        <v>0.1</v>
      </c>
      <c r="K96" s="12"/>
      <c r="O96" s="11"/>
    </row>
    <row r="97" spans="1:15">
      <c r="A97" s="25" t="s">
        <v>116</v>
      </c>
      <c r="B97" s="32"/>
      <c r="C97" s="33"/>
      <c r="D97" s="34">
        <f t="shared" ref="D97:F97" si="20">SUM(D84:D96)</f>
        <v>10180</v>
      </c>
      <c r="E97" s="34">
        <f t="shared" si="20"/>
        <v>9622.630000000001</v>
      </c>
      <c r="F97" s="34">
        <f t="shared" si="20"/>
        <v>59.5</v>
      </c>
      <c r="G97" s="34">
        <f>SUM(G84:G96)</f>
        <v>497.86999999999989</v>
      </c>
      <c r="H97" s="34">
        <f>SUM(H84:H96)</f>
        <v>9682.130000000001</v>
      </c>
      <c r="I97" s="34">
        <f>SUM(I84:I96)</f>
        <v>8090</v>
      </c>
      <c r="J97" s="34">
        <f>SUM(J84:J96)</f>
        <v>0.1</v>
      </c>
      <c r="K97" s="34">
        <f>SUM(K84:K96)</f>
        <v>0</v>
      </c>
      <c r="L97" s="35">
        <f>+L83-H97+I97+J97+K97</f>
        <v>12338.949999999999</v>
      </c>
      <c r="M97" s="31">
        <f>+M83</f>
        <v>5</v>
      </c>
      <c r="N97" s="31">
        <f>+L97+M97</f>
        <v>12343.949999999999</v>
      </c>
      <c r="O97" s="31"/>
    </row>
    <row r="99" spans="1:15">
      <c r="A99" s="25" t="s">
        <v>117</v>
      </c>
      <c r="B99" s="32"/>
      <c r="C99" s="33"/>
      <c r="D99" s="34">
        <f t="shared" ref="D99:F99" si="21">+D13+D25+D35+D38+D41+D47+D53+D64+D69+D75+D83+D97</f>
        <v>37345</v>
      </c>
      <c r="E99" s="34">
        <f t="shared" si="21"/>
        <v>35681.649999999994</v>
      </c>
      <c r="F99" s="34">
        <f t="shared" si="21"/>
        <v>297.5</v>
      </c>
      <c r="G99" s="34">
        <f>+G13+G25+G35+G38+G41+G47+G53+G64+G69+G75+G83+G97</f>
        <v>1365.8499999999997</v>
      </c>
      <c r="H99" s="34">
        <f t="shared" ref="H99:I99" si="22">+H13+H25+H35+H38+H41+H47+H53+H64+H69+H75+H83+H97</f>
        <v>37024.150000000009</v>
      </c>
      <c r="I99" s="34">
        <f t="shared" si="22"/>
        <v>39963.5</v>
      </c>
      <c r="J99" s="34">
        <f>+J13+J25+J35+J38+J41+J47+J53+J64+J69+J75+J83+J97</f>
        <v>1.1499999999999999</v>
      </c>
      <c r="K99" s="34">
        <f>+K13+K25+K35+K38+K41+K47+K53+K64+K69+K75+K83+K97</f>
        <v>89.529999999999987</v>
      </c>
      <c r="L99" s="35">
        <f>+L97-L3</f>
        <v>3030.0299999999988</v>
      </c>
      <c r="M99" s="31" t="s">
        <v>118</v>
      </c>
      <c r="N99" s="31"/>
      <c r="O99" s="31"/>
    </row>
  </sheetData>
  <mergeCells count="1">
    <mergeCell ref="A1:L1"/>
  </mergeCells>
  <pageMargins left="0.2" right="0.2" top="0.25" bottom="0.25" header="0.3" footer="0.3"/>
  <pageSetup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84"/>
  <sheetViews>
    <sheetView workbookViewId="0">
      <pane xSplit="2" ySplit="2" topLeftCell="K63" activePane="bottomRight" state="frozen"/>
      <selection pane="topRight" activeCell="C1" sqref="C1"/>
      <selection pane="bottomLeft" activeCell="A3" sqref="A3"/>
      <selection pane="bottomRight" activeCell="W70" sqref="W70"/>
    </sheetView>
  </sheetViews>
  <sheetFormatPr defaultRowHeight="15.5"/>
  <cols>
    <col min="1" max="1" width="18.58203125" bestFit="1" customWidth="1"/>
    <col min="2" max="2" width="3.75" bestFit="1" customWidth="1"/>
    <col min="3" max="3" width="5.33203125" style="1" bestFit="1" customWidth="1"/>
    <col min="4" max="4" width="8.9140625" bestFit="1" customWidth="1"/>
    <col min="5" max="5" width="5.33203125" style="1" bestFit="1" customWidth="1"/>
    <col min="6" max="6" width="8.9140625" bestFit="1" customWidth="1"/>
    <col min="7" max="7" width="5.33203125" style="1" bestFit="1" customWidth="1"/>
    <col min="8" max="8" width="8.9140625" bestFit="1" customWidth="1"/>
    <col min="9" max="9" width="5.33203125" style="1" bestFit="1" customWidth="1"/>
    <col min="10" max="10" width="8.9140625" bestFit="1" customWidth="1"/>
    <col min="11" max="11" width="5.33203125" style="1" bestFit="1" customWidth="1"/>
    <col min="12" max="12" width="7.4140625" bestFit="1" customWidth="1"/>
    <col min="13" max="13" width="5.33203125" style="1" bestFit="1" customWidth="1"/>
    <col min="14" max="14" width="8.9140625" bestFit="1" customWidth="1"/>
    <col min="15" max="15" width="5.33203125" style="1" bestFit="1" customWidth="1"/>
    <col min="16" max="16" width="8.9140625" bestFit="1" customWidth="1"/>
    <col min="17" max="17" width="5.33203125" style="1" bestFit="1" customWidth="1"/>
    <col min="18" max="18" width="8.9140625" bestFit="1" customWidth="1"/>
    <col min="19" max="19" width="5.33203125" style="1" bestFit="1" customWidth="1"/>
    <col min="20" max="20" width="10.1640625" customWidth="1"/>
    <col min="21" max="21" width="5.33203125" style="1" bestFit="1" customWidth="1"/>
    <col min="22" max="22" width="7.4140625" bestFit="1" customWidth="1"/>
    <col min="23" max="23" width="5.33203125" style="1" bestFit="1" customWidth="1"/>
    <col min="24" max="24" width="8.9140625" bestFit="1" customWidth="1"/>
    <col min="25" max="25" width="5.33203125" style="1" bestFit="1" customWidth="1"/>
    <col min="26" max="26" width="8.9140625" bestFit="1" customWidth="1"/>
    <col min="27" max="27" width="5.33203125" style="1" bestFit="1" customWidth="1"/>
    <col min="28" max="28" width="8.9140625" bestFit="1" customWidth="1"/>
  </cols>
  <sheetData>
    <row r="1" spans="1:28" ht="49" customHeight="1">
      <c r="C1" s="39" t="s">
        <v>27</v>
      </c>
      <c r="D1" s="39"/>
      <c r="E1" s="39" t="s">
        <v>75</v>
      </c>
      <c r="F1" s="39"/>
      <c r="G1" s="39" t="s">
        <v>76</v>
      </c>
      <c r="H1" s="39"/>
      <c r="I1" s="39" t="s">
        <v>88</v>
      </c>
      <c r="J1" s="39"/>
      <c r="K1" s="39" t="s">
        <v>78</v>
      </c>
      <c r="L1" s="39"/>
      <c r="M1" s="39" t="s">
        <v>79</v>
      </c>
      <c r="N1" s="39"/>
      <c r="O1" s="39" t="s">
        <v>81</v>
      </c>
      <c r="P1" s="39"/>
      <c r="Q1" s="39" t="s">
        <v>82</v>
      </c>
      <c r="R1" s="39"/>
      <c r="S1" s="39" t="s">
        <v>84</v>
      </c>
      <c r="T1" s="39"/>
      <c r="U1" s="39" t="s">
        <v>83</v>
      </c>
      <c r="V1" s="39"/>
      <c r="W1" s="39" t="s">
        <v>89</v>
      </c>
      <c r="X1" s="39"/>
      <c r="Y1" s="39" t="s">
        <v>90</v>
      </c>
      <c r="Z1" s="39"/>
      <c r="AA1" s="39" t="s">
        <v>91</v>
      </c>
      <c r="AB1" s="39"/>
    </row>
    <row r="2" spans="1:28">
      <c r="B2" s="1" t="s">
        <v>59</v>
      </c>
      <c r="C2" s="1" t="s">
        <v>73</v>
      </c>
      <c r="D2" s="1" t="s">
        <v>74</v>
      </c>
      <c r="E2" s="1" t="s">
        <v>73</v>
      </c>
      <c r="F2" s="1" t="s">
        <v>74</v>
      </c>
      <c r="G2" s="1" t="s">
        <v>73</v>
      </c>
      <c r="H2" s="1" t="s">
        <v>74</v>
      </c>
      <c r="I2" s="1" t="s">
        <v>73</v>
      </c>
      <c r="J2" s="1" t="s">
        <v>74</v>
      </c>
      <c r="K2" s="1" t="s">
        <v>73</v>
      </c>
      <c r="L2" s="1" t="s">
        <v>74</v>
      </c>
      <c r="M2" s="1" t="s">
        <v>73</v>
      </c>
      <c r="N2" s="1" t="s">
        <v>74</v>
      </c>
      <c r="O2" s="1" t="s">
        <v>73</v>
      </c>
      <c r="P2" s="1" t="s">
        <v>74</v>
      </c>
      <c r="Q2" s="1" t="s">
        <v>73</v>
      </c>
      <c r="R2" s="1" t="s">
        <v>74</v>
      </c>
      <c r="S2" s="1" t="s">
        <v>73</v>
      </c>
      <c r="T2" s="1" t="s">
        <v>74</v>
      </c>
      <c r="U2" s="1" t="s">
        <v>73</v>
      </c>
      <c r="V2" s="1" t="s">
        <v>74</v>
      </c>
      <c r="W2" s="1" t="s">
        <v>73</v>
      </c>
      <c r="X2" s="1" t="s">
        <v>74</v>
      </c>
      <c r="Y2" s="1" t="s">
        <v>73</v>
      </c>
      <c r="Z2" s="1" t="s">
        <v>74</v>
      </c>
      <c r="AA2" s="1" t="s">
        <v>73</v>
      </c>
      <c r="AB2" s="1" t="s">
        <v>74</v>
      </c>
    </row>
    <row r="3" spans="1:28">
      <c r="A3" t="s">
        <v>26</v>
      </c>
      <c r="B3" s="13">
        <v>25</v>
      </c>
      <c r="C3" s="14">
        <v>4</v>
      </c>
      <c r="D3" s="5">
        <f>+$B3*C3</f>
        <v>100</v>
      </c>
      <c r="E3" s="14">
        <v>2</v>
      </c>
      <c r="F3" s="5">
        <f>+$B3*E3</f>
        <v>50</v>
      </c>
      <c r="G3" s="14">
        <v>2</v>
      </c>
      <c r="H3" s="5">
        <f>+$B3*G3</f>
        <v>50</v>
      </c>
      <c r="I3" s="14"/>
      <c r="J3" s="5">
        <f>+$B3*I3</f>
        <v>0</v>
      </c>
      <c r="K3" s="14"/>
      <c r="L3" s="5">
        <f>+$B3*K3</f>
        <v>0</v>
      </c>
      <c r="M3" s="14">
        <v>13</v>
      </c>
      <c r="N3" s="5">
        <f>+$B3*M3</f>
        <v>325</v>
      </c>
      <c r="O3" s="14"/>
      <c r="P3" s="5">
        <f>+$B3*O3</f>
        <v>0</v>
      </c>
      <c r="Q3" s="14"/>
      <c r="R3" s="5">
        <f>+$B3*Q3</f>
        <v>0</v>
      </c>
      <c r="S3" s="14"/>
      <c r="T3" s="5">
        <f>+$B3*S3</f>
        <v>0</v>
      </c>
      <c r="U3" s="14"/>
      <c r="V3" s="5">
        <f>+$B3*U3</f>
        <v>0</v>
      </c>
      <c r="W3" s="16">
        <f>+C3-E3+G3+K3+M3-O3+Q3+S3-U3-I3</f>
        <v>17</v>
      </c>
      <c r="X3" s="5">
        <f>+$B3*W3</f>
        <v>425</v>
      </c>
      <c r="Y3" s="14">
        <v>4</v>
      </c>
      <c r="Z3" s="5">
        <f>+$B3*Y3</f>
        <v>100</v>
      </c>
      <c r="AA3" s="16">
        <f>+W3-Y3</f>
        <v>13</v>
      </c>
      <c r="AB3" s="5">
        <f>+$B3*AA3</f>
        <v>325</v>
      </c>
    </row>
    <row r="4" spans="1:28">
      <c r="A4" t="s">
        <v>28</v>
      </c>
      <c r="B4" s="13">
        <v>25</v>
      </c>
      <c r="C4" s="14">
        <v>1</v>
      </c>
      <c r="D4" s="5">
        <f t="shared" ref="D4:F68" si="0">+$B4*C4</f>
        <v>25</v>
      </c>
      <c r="E4" s="14"/>
      <c r="F4" s="5">
        <f t="shared" si="0"/>
        <v>0</v>
      </c>
      <c r="G4" s="14"/>
      <c r="H4" s="5">
        <f t="shared" ref="H4:L4" si="1">+$B4*G4</f>
        <v>0</v>
      </c>
      <c r="I4" s="14">
        <v>1</v>
      </c>
      <c r="J4" s="5">
        <f t="shared" ref="J4" si="2">+$B4*I4</f>
        <v>25</v>
      </c>
      <c r="K4" s="14"/>
      <c r="L4" s="5">
        <f t="shared" si="1"/>
        <v>0</v>
      </c>
      <c r="M4" s="14"/>
      <c r="N4" s="5">
        <f t="shared" ref="N4" si="3">+$B4*M4</f>
        <v>0</v>
      </c>
      <c r="O4" s="14"/>
      <c r="P4" s="5">
        <f t="shared" ref="P4" si="4">+$B4*O4</f>
        <v>0</v>
      </c>
      <c r="Q4" s="14"/>
      <c r="R4" s="5">
        <f t="shared" ref="R4:T67" si="5">+$B4*Q4</f>
        <v>0</v>
      </c>
      <c r="S4" s="14"/>
      <c r="T4" s="5">
        <f t="shared" si="5"/>
        <v>0</v>
      </c>
      <c r="U4" s="14"/>
      <c r="V4" s="5">
        <f t="shared" ref="V4:V67" si="6">+$B4*U4</f>
        <v>0</v>
      </c>
      <c r="W4" s="16">
        <f t="shared" ref="W4:W67" si="7">+C4-E4+G4+K4+M4-O4+Q4+S4-U4-I4</f>
        <v>0</v>
      </c>
      <c r="X4" s="5">
        <f t="shared" ref="X4:Z4" si="8">+$B4*W4</f>
        <v>0</v>
      </c>
      <c r="Y4" s="14">
        <v>1</v>
      </c>
      <c r="Z4" s="5">
        <f t="shared" si="8"/>
        <v>25</v>
      </c>
      <c r="AA4" s="16">
        <f t="shared" ref="AA4:AA67" si="9">+W4-Y4</f>
        <v>-1</v>
      </c>
      <c r="AB4" s="5">
        <f t="shared" ref="AB4" si="10">+$B4*AA4</f>
        <v>-25</v>
      </c>
    </row>
    <row r="5" spans="1:28">
      <c r="A5" t="s">
        <v>72</v>
      </c>
      <c r="B5" s="13">
        <v>25</v>
      </c>
      <c r="C5" s="14">
        <v>2</v>
      </c>
      <c r="D5" s="5">
        <f t="shared" si="0"/>
        <v>50</v>
      </c>
      <c r="E5" s="14"/>
      <c r="F5" s="5">
        <f t="shared" si="0"/>
        <v>0</v>
      </c>
      <c r="G5" s="14"/>
      <c r="H5" s="5">
        <f t="shared" ref="H5:L5" si="11">+$B5*G5</f>
        <v>0</v>
      </c>
      <c r="I5" s="14"/>
      <c r="J5" s="5">
        <f t="shared" ref="J5" si="12">+$B5*I5</f>
        <v>0</v>
      </c>
      <c r="K5" s="14"/>
      <c r="L5" s="5">
        <f t="shared" si="11"/>
        <v>0</v>
      </c>
      <c r="M5" s="14">
        <v>2</v>
      </c>
      <c r="N5" s="5">
        <f t="shared" ref="N5" si="13">+$B5*M5</f>
        <v>50</v>
      </c>
      <c r="O5" s="14"/>
      <c r="P5" s="5">
        <f t="shared" ref="P5" si="14">+$B5*O5</f>
        <v>0</v>
      </c>
      <c r="Q5" s="14"/>
      <c r="R5" s="5">
        <f t="shared" si="5"/>
        <v>0</v>
      </c>
      <c r="S5" s="14"/>
      <c r="T5" s="5">
        <f t="shared" si="5"/>
        <v>0</v>
      </c>
      <c r="U5" s="14"/>
      <c r="V5" s="5">
        <f t="shared" si="6"/>
        <v>0</v>
      </c>
      <c r="W5" s="16">
        <f t="shared" si="7"/>
        <v>4</v>
      </c>
      <c r="X5" s="5">
        <f t="shared" ref="X5:Z5" si="15">+$B5*W5</f>
        <v>100</v>
      </c>
      <c r="Y5" s="14">
        <v>2</v>
      </c>
      <c r="Z5" s="5">
        <f t="shared" si="15"/>
        <v>50</v>
      </c>
      <c r="AA5" s="16">
        <f t="shared" si="9"/>
        <v>2</v>
      </c>
      <c r="AB5" s="5">
        <f t="shared" ref="AB5" si="16">+$B5*AA5</f>
        <v>50</v>
      </c>
    </row>
    <row r="6" spans="1:28">
      <c r="A6" t="s">
        <v>29</v>
      </c>
      <c r="B6" s="13">
        <v>10</v>
      </c>
      <c r="C6" s="14">
        <v>2</v>
      </c>
      <c r="D6" s="5">
        <f t="shared" si="0"/>
        <v>20</v>
      </c>
      <c r="E6" s="14"/>
      <c r="F6" s="5">
        <f t="shared" si="0"/>
        <v>0</v>
      </c>
      <c r="G6" s="14"/>
      <c r="H6" s="5">
        <f t="shared" ref="H6:L6" si="17">+$B6*G6</f>
        <v>0</v>
      </c>
      <c r="I6" s="14"/>
      <c r="J6" s="5">
        <f t="shared" ref="J6" si="18">+$B6*I6</f>
        <v>0</v>
      </c>
      <c r="K6" s="14"/>
      <c r="L6" s="5">
        <f t="shared" si="17"/>
        <v>0</v>
      </c>
      <c r="M6" s="14"/>
      <c r="N6" s="5">
        <f t="shared" ref="N6" si="19">+$B6*M6</f>
        <v>0</v>
      </c>
      <c r="O6" s="14"/>
      <c r="P6" s="5">
        <f t="shared" ref="P6" si="20">+$B6*O6</f>
        <v>0</v>
      </c>
      <c r="Q6" s="14"/>
      <c r="R6" s="5">
        <f t="shared" si="5"/>
        <v>0</v>
      </c>
      <c r="S6" s="14"/>
      <c r="T6" s="5">
        <f t="shared" si="5"/>
        <v>0</v>
      </c>
      <c r="U6" s="14"/>
      <c r="V6" s="5">
        <f t="shared" si="6"/>
        <v>0</v>
      </c>
      <c r="W6" s="16">
        <f t="shared" si="7"/>
        <v>2</v>
      </c>
      <c r="X6" s="5">
        <f t="shared" ref="X6:Z6" si="21">+$B6*W6</f>
        <v>20</v>
      </c>
      <c r="Y6" s="14">
        <v>2</v>
      </c>
      <c r="Z6" s="5">
        <f t="shared" si="21"/>
        <v>20</v>
      </c>
      <c r="AA6" s="16">
        <f t="shared" si="9"/>
        <v>0</v>
      </c>
      <c r="AB6" s="5">
        <f t="shared" ref="AB6" si="22">+$B6*AA6</f>
        <v>0</v>
      </c>
    </row>
    <row r="7" spans="1:28">
      <c r="A7" t="s">
        <v>30</v>
      </c>
      <c r="B7" s="13">
        <v>5</v>
      </c>
      <c r="C7" s="14">
        <v>4</v>
      </c>
      <c r="D7" s="5">
        <f t="shared" si="0"/>
        <v>20</v>
      </c>
      <c r="E7" s="14"/>
      <c r="F7" s="5">
        <f t="shared" si="0"/>
        <v>0</v>
      </c>
      <c r="G7" s="14"/>
      <c r="H7" s="5">
        <f t="shared" ref="H7:L7" si="23">+$B7*G7</f>
        <v>0</v>
      </c>
      <c r="I7" s="14"/>
      <c r="J7" s="5">
        <f t="shared" ref="J7" si="24">+$B7*I7</f>
        <v>0</v>
      </c>
      <c r="K7" s="14"/>
      <c r="L7" s="5">
        <f t="shared" si="23"/>
        <v>0</v>
      </c>
      <c r="M7" s="14"/>
      <c r="N7" s="5">
        <f t="shared" ref="N7" si="25">+$B7*M7</f>
        <v>0</v>
      </c>
      <c r="O7" s="14"/>
      <c r="P7" s="5">
        <f t="shared" ref="P7" si="26">+$B7*O7</f>
        <v>0</v>
      </c>
      <c r="Q7" s="14"/>
      <c r="R7" s="5">
        <f t="shared" si="5"/>
        <v>0</v>
      </c>
      <c r="S7" s="14"/>
      <c r="T7" s="5">
        <f t="shared" si="5"/>
        <v>0</v>
      </c>
      <c r="U7" s="14"/>
      <c r="V7" s="5">
        <f t="shared" si="6"/>
        <v>0</v>
      </c>
      <c r="W7" s="16">
        <f t="shared" si="7"/>
        <v>4</v>
      </c>
      <c r="X7" s="5">
        <f t="shared" ref="X7:Z7" si="27">+$B7*W7</f>
        <v>20</v>
      </c>
      <c r="Y7" s="14">
        <v>4</v>
      </c>
      <c r="Z7" s="5">
        <f t="shared" si="27"/>
        <v>20</v>
      </c>
      <c r="AA7" s="16">
        <f t="shared" si="9"/>
        <v>0</v>
      </c>
      <c r="AB7" s="5">
        <f t="shared" ref="AB7" si="28">+$B7*AA7</f>
        <v>0</v>
      </c>
    </row>
    <row r="8" spans="1:28">
      <c r="A8" t="s">
        <v>30</v>
      </c>
      <c r="B8" s="13">
        <v>10</v>
      </c>
      <c r="C8" s="14">
        <v>2</v>
      </c>
      <c r="D8" s="5">
        <f t="shared" si="0"/>
        <v>20</v>
      </c>
      <c r="E8" s="14"/>
      <c r="F8" s="5">
        <f t="shared" si="0"/>
        <v>0</v>
      </c>
      <c r="G8" s="14"/>
      <c r="H8" s="5">
        <f t="shared" ref="H8:L8" si="29">+$B8*G8</f>
        <v>0</v>
      </c>
      <c r="I8" s="14"/>
      <c r="J8" s="5">
        <f t="shared" ref="J8" si="30">+$B8*I8</f>
        <v>0</v>
      </c>
      <c r="K8" s="14"/>
      <c r="L8" s="5">
        <f t="shared" si="29"/>
        <v>0</v>
      </c>
      <c r="M8" s="14"/>
      <c r="N8" s="5">
        <f t="shared" ref="N8" si="31">+$B8*M8</f>
        <v>0</v>
      </c>
      <c r="O8" s="14"/>
      <c r="P8" s="5">
        <f t="shared" ref="P8" si="32">+$B8*O8</f>
        <v>0</v>
      </c>
      <c r="Q8" s="14"/>
      <c r="R8" s="5">
        <f t="shared" si="5"/>
        <v>0</v>
      </c>
      <c r="S8" s="14"/>
      <c r="T8" s="5">
        <f t="shared" si="5"/>
        <v>0</v>
      </c>
      <c r="U8" s="14"/>
      <c r="V8" s="5">
        <f t="shared" si="6"/>
        <v>0</v>
      </c>
      <c r="W8" s="16">
        <f t="shared" si="7"/>
        <v>2</v>
      </c>
      <c r="X8" s="5">
        <f t="shared" ref="X8:Z8" si="33">+$B8*W8</f>
        <v>20</v>
      </c>
      <c r="Y8" s="14">
        <v>2</v>
      </c>
      <c r="Z8" s="5">
        <f t="shared" si="33"/>
        <v>20</v>
      </c>
      <c r="AA8" s="16">
        <f t="shared" si="9"/>
        <v>0</v>
      </c>
      <c r="AB8" s="5">
        <f t="shared" ref="AB8" si="34">+$B8*AA8</f>
        <v>0</v>
      </c>
    </row>
    <row r="9" spans="1:28">
      <c r="A9" t="s">
        <v>31</v>
      </c>
      <c r="B9" s="13">
        <v>10</v>
      </c>
      <c r="C9" s="14">
        <v>2</v>
      </c>
      <c r="D9" s="5">
        <f t="shared" si="0"/>
        <v>20</v>
      </c>
      <c r="E9" s="14"/>
      <c r="F9" s="5">
        <f t="shared" si="0"/>
        <v>0</v>
      </c>
      <c r="G9" s="14"/>
      <c r="H9" s="5">
        <f t="shared" ref="H9:L9" si="35">+$B9*G9</f>
        <v>0</v>
      </c>
      <c r="I9" s="14"/>
      <c r="J9" s="5">
        <f t="shared" ref="J9" si="36">+$B9*I9</f>
        <v>0</v>
      </c>
      <c r="K9" s="14"/>
      <c r="L9" s="5">
        <f t="shared" si="35"/>
        <v>0</v>
      </c>
      <c r="M9" s="14"/>
      <c r="N9" s="5">
        <f t="shared" ref="N9" si="37">+$B9*M9</f>
        <v>0</v>
      </c>
      <c r="O9" s="14"/>
      <c r="P9" s="5">
        <f t="shared" ref="P9" si="38">+$B9*O9</f>
        <v>0</v>
      </c>
      <c r="Q9" s="14"/>
      <c r="R9" s="5">
        <f t="shared" si="5"/>
        <v>0</v>
      </c>
      <c r="S9" s="14"/>
      <c r="T9" s="5">
        <f t="shared" si="5"/>
        <v>0</v>
      </c>
      <c r="U9" s="14"/>
      <c r="V9" s="5">
        <f t="shared" si="6"/>
        <v>0</v>
      </c>
      <c r="W9" s="16">
        <f t="shared" si="7"/>
        <v>2</v>
      </c>
      <c r="X9" s="5">
        <f t="shared" ref="X9:Z9" si="39">+$B9*W9</f>
        <v>20</v>
      </c>
      <c r="Y9" s="14">
        <v>2</v>
      </c>
      <c r="Z9" s="5">
        <f t="shared" si="39"/>
        <v>20</v>
      </c>
      <c r="AA9" s="16">
        <f t="shared" si="9"/>
        <v>0</v>
      </c>
      <c r="AB9" s="5">
        <f t="shared" ref="AB9" si="40">+$B9*AA9</f>
        <v>0</v>
      </c>
    </row>
    <row r="10" spans="1:28">
      <c r="A10" t="s">
        <v>32</v>
      </c>
      <c r="B10" s="13">
        <v>25</v>
      </c>
      <c r="C10" s="14">
        <v>2</v>
      </c>
      <c r="D10" s="5">
        <f t="shared" si="0"/>
        <v>50</v>
      </c>
      <c r="E10" s="14">
        <v>1</v>
      </c>
      <c r="F10" s="5">
        <f t="shared" si="0"/>
        <v>25</v>
      </c>
      <c r="G10" s="14">
        <v>1</v>
      </c>
      <c r="H10" s="5">
        <f t="shared" ref="H10:L10" si="41">+$B10*G10</f>
        <v>25</v>
      </c>
      <c r="I10" s="14"/>
      <c r="J10" s="5">
        <f t="shared" ref="J10" si="42">+$B10*I10</f>
        <v>0</v>
      </c>
      <c r="K10" s="14"/>
      <c r="L10" s="5">
        <f t="shared" si="41"/>
        <v>0</v>
      </c>
      <c r="M10" s="14"/>
      <c r="N10" s="5">
        <f t="shared" ref="N10" si="43">+$B10*M10</f>
        <v>0</v>
      </c>
      <c r="O10" s="14"/>
      <c r="P10" s="5">
        <f t="shared" ref="P10" si="44">+$B10*O10</f>
        <v>0</v>
      </c>
      <c r="Q10" s="14"/>
      <c r="R10" s="5">
        <f t="shared" si="5"/>
        <v>0</v>
      </c>
      <c r="S10" s="14"/>
      <c r="T10" s="5">
        <f t="shared" si="5"/>
        <v>0</v>
      </c>
      <c r="U10" s="14"/>
      <c r="V10" s="5">
        <f t="shared" si="6"/>
        <v>0</v>
      </c>
      <c r="W10" s="16">
        <f t="shared" si="7"/>
        <v>2</v>
      </c>
      <c r="X10" s="5">
        <f t="shared" ref="X10:Z10" si="45">+$B10*W10</f>
        <v>50</v>
      </c>
      <c r="Y10" s="14">
        <v>2</v>
      </c>
      <c r="Z10" s="5">
        <f t="shared" si="45"/>
        <v>50</v>
      </c>
      <c r="AA10" s="16">
        <f t="shared" si="9"/>
        <v>0</v>
      </c>
      <c r="AB10" s="5">
        <f t="shared" ref="AB10" si="46">+$B10*AA10</f>
        <v>0</v>
      </c>
    </row>
    <row r="11" spans="1:28">
      <c r="A11" t="s">
        <v>33</v>
      </c>
      <c r="B11" s="13">
        <v>50</v>
      </c>
      <c r="C11" s="14">
        <v>2</v>
      </c>
      <c r="D11" s="5">
        <f t="shared" si="0"/>
        <v>100</v>
      </c>
      <c r="E11" s="14">
        <v>2</v>
      </c>
      <c r="F11" s="5">
        <f t="shared" si="0"/>
        <v>100</v>
      </c>
      <c r="G11" s="14">
        <v>2</v>
      </c>
      <c r="H11" s="5">
        <f t="shared" ref="H11:L11" si="47">+$B11*G11</f>
        <v>100</v>
      </c>
      <c r="I11" s="14">
        <v>1</v>
      </c>
      <c r="J11" s="5">
        <f t="shared" ref="J11" si="48">+$B11*I11</f>
        <v>50</v>
      </c>
      <c r="K11" s="14"/>
      <c r="L11" s="5">
        <f t="shared" si="47"/>
        <v>0</v>
      </c>
      <c r="M11" s="14">
        <v>1</v>
      </c>
      <c r="N11" s="5">
        <f t="shared" ref="N11" si="49">+$B11*M11</f>
        <v>50</v>
      </c>
      <c r="O11" s="14"/>
      <c r="P11" s="5">
        <f t="shared" ref="P11" si="50">+$B11*O11</f>
        <v>0</v>
      </c>
      <c r="Q11" s="14"/>
      <c r="R11" s="5">
        <f t="shared" si="5"/>
        <v>0</v>
      </c>
      <c r="S11" s="14">
        <v>1</v>
      </c>
      <c r="T11" s="5">
        <f t="shared" si="5"/>
        <v>50</v>
      </c>
      <c r="U11" s="14">
        <v>1</v>
      </c>
      <c r="V11" s="5">
        <f t="shared" si="6"/>
        <v>50</v>
      </c>
      <c r="W11" s="16">
        <f t="shared" si="7"/>
        <v>2</v>
      </c>
      <c r="X11" s="5">
        <f t="shared" ref="X11:Z11" si="51">+$B11*W11</f>
        <v>100</v>
      </c>
      <c r="Y11" s="14">
        <v>2</v>
      </c>
      <c r="Z11" s="5">
        <f t="shared" si="51"/>
        <v>100</v>
      </c>
      <c r="AA11" s="16">
        <f t="shared" si="9"/>
        <v>0</v>
      </c>
      <c r="AB11" s="5">
        <f t="shared" ref="AB11" si="52">+$B11*AA11</f>
        <v>0</v>
      </c>
    </row>
    <row r="12" spans="1:28">
      <c r="A12" t="s">
        <v>34</v>
      </c>
      <c r="B12" s="13">
        <v>25</v>
      </c>
      <c r="C12" s="14">
        <v>2</v>
      </c>
      <c r="D12" s="5">
        <f t="shared" si="0"/>
        <v>50</v>
      </c>
      <c r="E12" s="14"/>
      <c r="F12" s="5">
        <f t="shared" si="0"/>
        <v>0</v>
      </c>
      <c r="G12" s="14"/>
      <c r="H12" s="5">
        <f t="shared" ref="H12:L12" si="53">+$B12*G12</f>
        <v>0</v>
      </c>
      <c r="I12" s="14"/>
      <c r="J12" s="5">
        <f t="shared" ref="J12" si="54">+$B12*I12</f>
        <v>0</v>
      </c>
      <c r="K12" s="14"/>
      <c r="L12" s="5">
        <f t="shared" si="53"/>
        <v>0</v>
      </c>
      <c r="M12" s="14"/>
      <c r="N12" s="5">
        <f t="shared" ref="N12" si="55">+$B12*M12</f>
        <v>0</v>
      </c>
      <c r="O12" s="14">
        <v>2</v>
      </c>
      <c r="P12" s="5">
        <f t="shared" ref="P12" si="56">+$B12*O12</f>
        <v>50</v>
      </c>
      <c r="Q12" s="14">
        <v>2</v>
      </c>
      <c r="R12" s="5">
        <f t="shared" si="5"/>
        <v>50</v>
      </c>
      <c r="S12" s="14"/>
      <c r="T12" s="5">
        <f t="shared" si="5"/>
        <v>0</v>
      </c>
      <c r="U12" s="14"/>
      <c r="V12" s="5">
        <f t="shared" si="6"/>
        <v>0</v>
      </c>
      <c r="W12" s="16">
        <f t="shared" si="7"/>
        <v>2</v>
      </c>
      <c r="X12" s="5">
        <f t="shared" ref="X12:Z12" si="57">+$B12*W12</f>
        <v>50</v>
      </c>
      <c r="Y12" s="14">
        <v>5</v>
      </c>
      <c r="Z12" s="5">
        <f t="shared" si="57"/>
        <v>125</v>
      </c>
      <c r="AA12" s="16">
        <f t="shared" si="9"/>
        <v>-3</v>
      </c>
      <c r="AB12" s="5">
        <f t="shared" ref="AB12" si="58">+$B12*AA12</f>
        <v>-75</v>
      </c>
    </row>
    <row r="13" spans="1:28">
      <c r="A13" t="s">
        <v>35</v>
      </c>
      <c r="B13" s="13">
        <v>20</v>
      </c>
      <c r="C13" s="14">
        <v>21</v>
      </c>
      <c r="D13" s="5">
        <f t="shared" si="0"/>
        <v>420</v>
      </c>
      <c r="E13" s="14">
        <v>2</v>
      </c>
      <c r="F13" s="5">
        <f t="shared" si="0"/>
        <v>40</v>
      </c>
      <c r="G13" s="14"/>
      <c r="H13" s="5">
        <f t="shared" ref="H13:L13" si="59">+$B13*G13</f>
        <v>0</v>
      </c>
      <c r="I13" s="14"/>
      <c r="J13" s="5">
        <f t="shared" ref="J13" si="60">+$B13*I13</f>
        <v>0</v>
      </c>
      <c r="K13" s="14"/>
      <c r="L13" s="5">
        <f t="shared" si="59"/>
        <v>0</v>
      </c>
      <c r="M13" s="14"/>
      <c r="N13" s="5">
        <f t="shared" ref="N13" si="61">+$B13*M13</f>
        <v>0</v>
      </c>
      <c r="O13" s="14"/>
      <c r="P13" s="5">
        <f t="shared" ref="P13" si="62">+$B13*O13</f>
        <v>0</v>
      </c>
      <c r="Q13" s="14"/>
      <c r="R13" s="5">
        <f t="shared" si="5"/>
        <v>0</v>
      </c>
      <c r="S13" s="14"/>
      <c r="T13" s="5">
        <f t="shared" si="5"/>
        <v>0</v>
      </c>
      <c r="U13" s="14">
        <v>5</v>
      </c>
      <c r="V13" s="5">
        <f t="shared" si="6"/>
        <v>100</v>
      </c>
      <c r="W13" s="16">
        <f t="shared" si="7"/>
        <v>14</v>
      </c>
      <c r="X13" s="5">
        <f t="shared" ref="X13:Z13" si="63">+$B13*W13</f>
        <v>280</v>
      </c>
      <c r="Y13" s="14">
        <v>9</v>
      </c>
      <c r="Z13" s="5">
        <f t="shared" si="63"/>
        <v>180</v>
      </c>
      <c r="AA13" s="16">
        <f t="shared" si="9"/>
        <v>5</v>
      </c>
      <c r="AB13" s="5">
        <f t="shared" ref="AB13" si="64">+$B13*AA13</f>
        <v>100</v>
      </c>
    </row>
    <row r="14" spans="1:28">
      <c r="A14" t="s">
        <v>36</v>
      </c>
      <c r="B14" s="13">
        <v>25</v>
      </c>
      <c r="C14" s="14">
        <v>2</v>
      </c>
      <c r="D14" s="5">
        <f t="shared" si="0"/>
        <v>50</v>
      </c>
      <c r="E14" s="14"/>
      <c r="F14" s="5">
        <f t="shared" si="0"/>
        <v>0</v>
      </c>
      <c r="G14" s="14"/>
      <c r="H14" s="5">
        <f t="shared" ref="H14:L14" si="65">+$B14*G14</f>
        <v>0</v>
      </c>
      <c r="I14" s="14"/>
      <c r="J14" s="5">
        <f t="shared" ref="J14" si="66">+$B14*I14</f>
        <v>0</v>
      </c>
      <c r="K14" s="14"/>
      <c r="L14" s="5">
        <f t="shared" si="65"/>
        <v>0</v>
      </c>
      <c r="M14" s="14"/>
      <c r="N14" s="5">
        <f t="shared" ref="N14" si="67">+$B14*M14</f>
        <v>0</v>
      </c>
      <c r="O14" s="14"/>
      <c r="P14" s="5">
        <f t="shared" ref="P14" si="68">+$B14*O14</f>
        <v>0</v>
      </c>
      <c r="Q14" s="14"/>
      <c r="R14" s="5">
        <f t="shared" si="5"/>
        <v>0</v>
      </c>
      <c r="S14" s="14">
        <v>1</v>
      </c>
      <c r="T14" s="5">
        <f t="shared" si="5"/>
        <v>25</v>
      </c>
      <c r="U14" s="14">
        <v>1</v>
      </c>
      <c r="V14" s="5">
        <f t="shared" si="6"/>
        <v>25</v>
      </c>
      <c r="W14" s="16">
        <f t="shared" si="7"/>
        <v>2</v>
      </c>
      <c r="X14" s="5">
        <f t="shared" ref="X14:Z14" si="69">+$B14*W14</f>
        <v>50</v>
      </c>
      <c r="Y14" s="14">
        <v>2</v>
      </c>
      <c r="Z14" s="5">
        <f t="shared" si="69"/>
        <v>50</v>
      </c>
      <c r="AA14" s="16">
        <f t="shared" si="9"/>
        <v>0</v>
      </c>
      <c r="AB14" s="5">
        <f t="shared" ref="AB14" si="70">+$B14*AA14</f>
        <v>0</v>
      </c>
    </row>
    <row r="15" spans="1:28">
      <c r="A15" t="s">
        <v>37</v>
      </c>
      <c r="B15" s="13">
        <v>10</v>
      </c>
      <c r="C15" s="14">
        <v>2</v>
      </c>
      <c r="D15" s="5">
        <f t="shared" si="0"/>
        <v>20</v>
      </c>
      <c r="E15" s="14"/>
      <c r="F15" s="5">
        <f t="shared" si="0"/>
        <v>0</v>
      </c>
      <c r="G15" s="14"/>
      <c r="H15" s="5">
        <f t="shared" ref="H15:L15" si="71">+$B15*G15</f>
        <v>0</v>
      </c>
      <c r="I15" s="14"/>
      <c r="J15" s="5">
        <f t="shared" ref="J15" si="72">+$B15*I15</f>
        <v>0</v>
      </c>
      <c r="K15" s="14">
        <v>10</v>
      </c>
      <c r="L15" s="5">
        <f t="shared" si="71"/>
        <v>100</v>
      </c>
      <c r="M15" s="14"/>
      <c r="N15" s="5">
        <f t="shared" ref="N15" si="73">+$B15*M15</f>
        <v>0</v>
      </c>
      <c r="O15" s="14"/>
      <c r="P15" s="5">
        <f t="shared" ref="P15" si="74">+$B15*O15</f>
        <v>0</v>
      </c>
      <c r="Q15" s="14"/>
      <c r="R15" s="5">
        <f t="shared" si="5"/>
        <v>0</v>
      </c>
      <c r="S15" s="14"/>
      <c r="T15" s="5">
        <f t="shared" si="5"/>
        <v>0</v>
      </c>
      <c r="U15" s="14"/>
      <c r="V15" s="5">
        <f t="shared" si="6"/>
        <v>0</v>
      </c>
      <c r="W15" s="16">
        <f t="shared" si="7"/>
        <v>12</v>
      </c>
      <c r="X15" s="5">
        <f t="shared" ref="X15:Z15" si="75">+$B15*W15</f>
        <v>120</v>
      </c>
      <c r="Y15" s="14">
        <v>2</v>
      </c>
      <c r="Z15" s="5">
        <f t="shared" si="75"/>
        <v>20</v>
      </c>
      <c r="AA15" s="16">
        <f t="shared" si="9"/>
        <v>10</v>
      </c>
      <c r="AB15" s="5">
        <f t="shared" ref="AB15" si="76">+$B15*AA15</f>
        <v>100</v>
      </c>
    </row>
    <row r="16" spans="1:28">
      <c r="A16" t="s">
        <v>38</v>
      </c>
      <c r="B16" s="13">
        <v>10</v>
      </c>
      <c r="C16" s="14">
        <v>2</v>
      </c>
      <c r="D16" s="5">
        <f t="shared" si="0"/>
        <v>20</v>
      </c>
      <c r="E16" s="14"/>
      <c r="F16" s="5">
        <f t="shared" si="0"/>
        <v>0</v>
      </c>
      <c r="G16" s="14"/>
      <c r="H16" s="5">
        <f t="shared" ref="H16:L16" si="77">+$B16*G16</f>
        <v>0</v>
      </c>
      <c r="I16" s="14"/>
      <c r="J16" s="5">
        <f t="shared" ref="J16" si="78">+$B16*I16</f>
        <v>0</v>
      </c>
      <c r="K16" s="14"/>
      <c r="L16" s="5">
        <f t="shared" si="77"/>
        <v>0</v>
      </c>
      <c r="M16" s="14"/>
      <c r="N16" s="5">
        <f t="shared" ref="N16" si="79">+$B16*M16</f>
        <v>0</v>
      </c>
      <c r="O16" s="14"/>
      <c r="P16" s="5">
        <f t="shared" ref="P16" si="80">+$B16*O16</f>
        <v>0</v>
      </c>
      <c r="Q16" s="14"/>
      <c r="R16" s="5">
        <f t="shared" si="5"/>
        <v>0</v>
      </c>
      <c r="S16" s="14"/>
      <c r="T16" s="5">
        <f t="shared" si="5"/>
        <v>0</v>
      </c>
      <c r="U16" s="14"/>
      <c r="V16" s="5">
        <f t="shared" si="6"/>
        <v>0</v>
      </c>
      <c r="W16" s="16">
        <f t="shared" si="7"/>
        <v>2</v>
      </c>
      <c r="X16" s="5">
        <f t="shared" ref="X16:Z16" si="81">+$B16*W16</f>
        <v>20</v>
      </c>
      <c r="Y16" s="14">
        <v>2</v>
      </c>
      <c r="Z16" s="5">
        <f t="shared" si="81"/>
        <v>20</v>
      </c>
      <c r="AA16" s="16">
        <f t="shared" si="9"/>
        <v>0</v>
      </c>
      <c r="AB16" s="5">
        <f t="shared" ref="AB16" si="82">+$B16*AA16</f>
        <v>0</v>
      </c>
    </row>
    <row r="17" spans="1:28">
      <c r="A17" t="s">
        <v>39</v>
      </c>
      <c r="B17" s="13">
        <v>25</v>
      </c>
      <c r="C17" s="14">
        <v>2</v>
      </c>
      <c r="D17" s="5">
        <f t="shared" si="0"/>
        <v>50</v>
      </c>
      <c r="E17" s="14"/>
      <c r="F17" s="5">
        <f t="shared" si="0"/>
        <v>0</v>
      </c>
      <c r="G17" s="14"/>
      <c r="H17" s="5">
        <f t="shared" ref="H17:L17" si="83">+$B17*G17</f>
        <v>0</v>
      </c>
      <c r="I17" s="14"/>
      <c r="J17" s="5">
        <f t="shared" ref="J17" si="84">+$B17*I17</f>
        <v>0</v>
      </c>
      <c r="K17" s="14"/>
      <c r="L17" s="5">
        <f t="shared" si="83"/>
        <v>0</v>
      </c>
      <c r="M17" s="14"/>
      <c r="N17" s="5">
        <f t="shared" ref="N17" si="85">+$B17*M17</f>
        <v>0</v>
      </c>
      <c r="O17" s="14"/>
      <c r="P17" s="5">
        <f t="shared" ref="P17" si="86">+$B17*O17</f>
        <v>0</v>
      </c>
      <c r="Q17" s="14"/>
      <c r="R17" s="5">
        <f t="shared" si="5"/>
        <v>0</v>
      </c>
      <c r="S17" s="14"/>
      <c r="T17" s="5">
        <f t="shared" si="5"/>
        <v>0</v>
      </c>
      <c r="U17" s="14"/>
      <c r="V17" s="5">
        <f t="shared" si="6"/>
        <v>0</v>
      </c>
      <c r="W17" s="16">
        <f t="shared" si="7"/>
        <v>2</v>
      </c>
      <c r="X17" s="5">
        <f t="shared" ref="X17:Z17" si="87">+$B17*W17</f>
        <v>50</v>
      </c>
      <c r="Y17" s="14">
        <v>2</v>
      </c>
      <c r="Z17" s="5">
        <f t="shared" si="87"/>
        <v>50</v>
      </c>
      <c r="AA17" s="16">
        <f t="shared" si="9"/>
        <v>0</v>
      </c>
      <c r="AB17" s="5">
        <f t="shared" ref="AB17" si="88">+$B17*AA17</f>
        <v>0</v>
      </c>
    </row>
    <row r="18" spans="1:28">
      <c r="A18" t="s">
        <v>60</v>
      </c>
      <c r="B18" s="13">
        <v>25</v>
      </c>
      <c r="C18" s="14">
        <v>2</v>
      </c>
      <c r="D18" s="5">
        <f t="shared" si="0"/>
        <v>50</v>
      </c>
      <c r="E18" s="14"/>
      <c r="F18" s="5">
        <f t="shared" si="0"/>
        <v>0</v>
      </c>
      <c r="G18" s="14"/>
      <c r="H18" s="5">
        <f t="shared" ref="H18:L18" si="89">+$B18*G18</f>
        <v>0</v>
      </c>
      <c r="I18" s="14"/>
      <c r="J18" s="5">
        <f t="shared" ref="J18" si="90">+$B18*I18</f>
        <v>0</v>
      </c>
      <c r="K18" s="14"/>
      <c r="L18" s="5">
        <f t="shared" si="89"/>
        <v>0</v>
      </c>
      <c r="M18" s="14"/>
      <c r="N18" s="5">
        <f t="shared" ref="N18" si="91">+$B18*M18</f>
        <v>0</v>
      </c>
      <c r="O18" s="14"/>
      <c r="P18" s="5">
        <f t="shared" ref="P18" si="92">+$B18*O18</f>
        <v>0</v>
      </c>
      <c r="Q18" s="14"/>
      <c r="R18" s="5">
        <f t="shared" si="5"/>
        <v>0</v>
      </c>
      <c r="S18" s="14"/>
      <c r="T18" s="5">
        <f t="shared" si="5"/>
        <v>0</v>
      </c>
      <c r="U18" s="14"/>
      <c r="V18" s="5">
        <f t="shared" si="6"/>
        <v>0</v>
      </c>
      <c r="W18" s="16">
        <f t="shared" si="7"/>
        <v>2</v>
      </c>
      <c r="X18" s="5">
        <f t="shared" ref="X18:Z18" si="93">+$B18*W18</f>
        <v>50</v>
      </c>
      <c r="Y18" s="14">
        <v>2</v>
      </c>
      <c r="Z18" s="5">
        <f t="shared" si="93"/>
        <v>50</v>
      </c>
      <c r="AA18" s="16">
        <f t="shared" si="9"/>
        <v>0</v>
      </c>
      <c r="AB18" s="5">
        <f t="shared" ref="AB18" si="94">+$B18*AA18</f>
        <v>0</v>
      </c>
    </row>
    <row r="19" spans="1:28">
      <c r="A19" t="s">
        <v>80</v>
      </c>
      <c r="B19" s="13">
        <v>25</v>
      </c>
      <c r="C19" s="14">
        <v>0</v>
      </c>
      <c r="D19" s="5">
        <f t="shared" si="0"/>
        <v>0</v>
      </c>
      <c r="E19" s="14"/>
      <c r="F19" s="5">
        <f t="shared" si="0"/>
        <v>0</v>
      </c>
      <c r="G19" s="14"/>
      <c r="H19" s="5">
        <f t="shared" ref="H19:L20" si="95">+$B19*G19</f>
        <v>0</v>
      </c>
      <c r="I19" s="14"/>
      <c r="J19" s="5">
        <f t="shared" ref="J19" si="96">+$B19*I19</f>
        <v>0</v>
      </c>
      <c r="K19" s="14"/>
      <c r="L19" s="5">
        <f t="shared" si="95"/>
        <v>0</v>
      </c>
      <c r="M19" s="14">
        <v>1</v>
      </c>
      <c r="N19" s="5">
        <f t="shared" ref="N19:N20" si="97">+$B19*M19</f>
        <v>25</v>
      </c>
      <c r="O19" s="14"/>
      <c r="P19" s="5">
        <f t="shared" ref="P19" si="98">+$B19*O19</f>
        <v>0</v>
      </c>
      <c r="Q19" s="14"/>
      <c r="R19" s="5">
        <f t="shared" si="5"/>
        <v>0</v>
      </c>
      <c r="S19" s="14"/>
      <c r="T19" s="5">
        <f t="shared" si="5"/>
        <v>0</v>
      </c>
      <c r="U19" s="14"/>
      <c r="V19" s="5">
        <f t="shared" si="6"/>
        <v>0</v>
      </c>
      <c r="W19" s="16">
        <f t="shared" si="7"/>
        <v>1</v>
      </c>
      <c r="X19" s="5">
        <f t="shared" ref="X19:Z20" si="99">+$B19*W19</f>
        <v>25</v>
      </c>
      <c r="Y19" s="14">
        <v>0</v>
      </c>
      <c r="Z19" s="5">
        <f t="shared" si="99"/>
        <v>0</v>
      </c>
      <c r="AA19" s="16">
        <f t="shared" si="9"/>
        <v>1</v>
      </c>
      <c r="AB19" s="5">
        <f t="shared" ref="AB19" si="100">+$B19*AA19</f>
        <v>25</v>
      </c>
    </row>
    <row r="20" spans="1:28">
      <c r="A20" t="s">
        <v>61</v>
      </c>
      <c r="B20" s="13">
        <v>25</v>
      </c>
      <c r="C20" s="14">
        <v>0</v>
      </c>
      <c r="D20" s="5">
        <f t="shared" si="0"/>
        <v>0</v>
      </c>
      <c r="E20" s="14"/>
      <c r="F20" s="5">
        <f t="shared" si="0"/>
        <v>0</v>
      </c>
      <c r="G20" s="14"/>
      <c r="H20" s="5">
        <f t="shared" si="95"/>
        <v>0</v>
      </c>
      <c r="I20" s="14"/>
      <c r="J20" s="5">
        <f t="shared" ref="J20" si="101">+$B20*I20</f>
        <v>0</v>
      </c>
      <c r="K20" s="14"/>
      <c r="L20" s="5">
        <f t="shared" si="95"/>
        <v>0</v>
      </c>
      <c r="M20" s="14"/>
      <c r="N20" s="5">
        <f t="shared" si="97"/>
        <v>0</v>
      </c>
      <c r="O20" s="14"/>
      <c r="P20" s="5">
        <f t="shared" ref="P20" si="102">+$B20*O20</f>
        <v>0</v>
      </c>
      <c r="Q20" s="14"/>
      <c r="R20" s="5">
        <f t="shared" si="5"/>
        <v>0</v>
      </c>
      <c r="S20" s="14"/>
      <c r="T20" s="5">
        <f t="shared" si="5"/>
        <v>0</v>
      </c>
      <c r="U20" s="14"/>
      <c r="V20" s="5">
        <f t="shared" si="6"/>
        <v>0</v>
      </c>
      <c r="W20" s="16">
        <f t="shared" si="7"/>
        <v>0</v>
      </c>
      <c r="X20" s="5">
        <f t="shared" si="99"/>
        <v>0</v>
      </c>
      <c r="Y20" s="14">
        <v>0</v>
      </c>
      <c r="Z20" s="5">
        <f t="shared" si="99"/>
        <v>0</v>
      </c>
      <c r="AA20" s="16">
        <f t="shared" si="9"/>
        <v>0</v>
      </c>
      <c r="AB20" s="5">
        <f t="shared" ref="AB20" si="103">+$B20*AA20</f>
        <v>0</v>
      </c>
    </row>
    <row r="21" spans="1:28">
      <c r="A21" t="s">
        <v>62</v>
      </c>
      <c r="B21" s="13">
        <v>10</v>
      </c>
      <c r="C21" s="14">
        <v>4</v>
      </c>
      <c r="D21" s="5">
        <f t="shared" si="0"/>
        <v>40</v>
      </c>
      <c r="E21" s="14"/>
      <c r="F21" s="5">
        <f t="shared" si="0"/>
        <v>0</v>
      </c>
      <c r="G21" s="14"/>
      <c r="H21" s="5">
        <f t="shared" ref="H21:L21" si="104">+$B21*G21</f>
        <v>0</v>
      </c>
      <c r="I21" s="14"/>
      <c r="J21" s="5">
        <f t="shared" ref="J21" si="105">+$B21*I21</f>
        <v>0</v>
      </c>
      <c r="K21" s="14"/>
      <c r="L21" s="5">
        <f t="shared" si="104"/>
        <v>0</v>
      </c>
      <c r="M21" s="14"/>
      <c r="N21" s="5">
        <f t="shared" ref="N21" si="106">+$B21*M21</f>
        <v>0</v>
      </c>
      <c r="O21" s="14">
        <v>1</v>
      </c>
      <c r="P21" s="5">
        <f t="shared" ref="P21" si="107">+$B21*O21</f>
        <v>10</v>
      </c>
      <c r="Q21" s="14">
        <v>1</v>
      </c>
      <c r="R21" s="5">
        <f t="shared" si="5"/>
        <v>10</v>
      </c>
      <c r="S21" s="14"/>
      <c r="T21" s="5">
        <f t="shared" si="5"/>
        <v>0</v>
      </c>
      <c r="U21" s="14"/>
      <c r="V21" s="5">
        <f t="shared" si="6"/>
        <v>0</v>
      </c>
      <c r="W21" s="16">
        <f t="shared" si="7"/>
        <v>4</v>
      </c>
      <c r="X21" s="5">
        <f t="shared" ref="X21:Z21" si="108">+$B21*W21</f>
        <v>40</v>
      </c>
      <c r="Y21" s="14">
        <v>4</v>
      </c>
      <c r="Z21" s="5">
        <f t="shared" si="108"/>
        <v>40</v>
      </c>
      <c r="AA21" s="16">
        <f t="shared" si="9"/>
        <v>0</v>
      </c>
      <c r="AB21" s="5">
        <f t="shared" ref="AB21" si="109">+$B21*AA21</f>
        <v>0</v>
      </c>
    </row>
    <row r="22" spans="1:28">
      <c r="A22" t="s">
        <v>63</v>
      </c>
      <c r="B22" s="13">
        <v>50</v>
      </c>
      <c r="C22" s="14">
        <v>2</v>
      </c>
      <c r="D22" s="5">
        <f t="shared" si="0"/>
        <v>100</v>
      </c>
      <c r="E22" s="14"/>
      <c r="F22" s="5">
        <f t="shared" si="0"/>
        <v>0</v>
      </c>
      <c r="G22" s="14"/>
      <c r="H22" s="5">
        <f t="shared" ref="H22:L22" si="110">+$B22*G22</f>
        <v>0</v>
      </c>
      <c r="I22" s="14"/>
      <c r="J22" s="5">
        <f t="shared" ref="J22" si="111">+$B22*I22</f>
        <v>0</v>
      </c>
      <c r="K22" s="14"/>
      <c r="L22" s="5">
        <f t="shared" si="110"/>
        <v>0</v>
      </c>
      <c r="M22" s="14"/>
      <c r="N22" s="5">
        <f t="shared" ref="N22" si="112">+$B22*M22</f>
        <v>0</v>
      </c>
      <c r="O22" s="14">
        <v>1</v>
      </c>
      <c r="P22" s="5">
        <f t="shared" ref="P22" si="113">+$B22*O22</f>
        <v>50</v>
      </c>
      <c r="Q22" s="14">
        <v>1</v>
      </c>
      <c r="R22" s="5">
        <f t="shared" si="5"/>
        <v>50</v>
      </c>
      <c r="S22" s="14"/>
      <c r="T22" s="5">
        <f t="shared" si="5"/>
        <v>0</v>
      </c>
      <c r="U22" s="14"/>
      <c r="V22" s="5">
        <f t="shared" si="6"/>
        <v>0</v>
      </c>
      <c r="W22" s="16">
        <f t="shared" si="7"/>
        <v>2</v>
      </c>
      <c r="X22" s="5">
        <f t="shared" ref="X22:Z22" si="114">+$B22*W22</f>
        <v>100</v>
      </c>
      <c r="Y22" s="14">
        <v>2</v>
      </c>
      <c r="Z22" s="5">
        <f t="shared" si="114"/>
        <v>100</v>
      </c>
      <c r="AA22" s="16">
        <f t="shared" si="9"/>
        <v>0</v>
      </c>
      <c r="AB22" s="5">
        <f t="shared" ref="AB22" si="115">+$B22*AA22</f>
        <v>0</v>
      </c>
    </row>
    <row r="23" spans="1:28">
      <c r="A23" t="s">
        <v>40</v>
      </c>
      <c r="B23" s="13">
        <v>25</v>
      </c>
      <c r="C23" s="14">
        <v>2</v>
      </c>
      <c r="D23" s="5">
        <f t="shared" si="0"/>
        <v>50</v>
      </c>
      <c r="E23" s="14"/>
      <c r="F23" s="5">
        <f t="shared" si="0"/>
        <v>0</v>
      </c>
      <c r="G23" s="14"/>
      <c r="H23" s="5">
        <f t="shared" ref="H23:L23" si="116">+$B23*G23</f>
        <v>0</v>
      </c>
      <c r="I23" s="14"/>
      <c r="J23" s="5">
        <f t="shared" ref="J23" si="117">+$B23*I23</f>
        <v>0</v>
      </c>
      <c r="K23" s="14"/>
      <c r="L23" s="5">
        <f t="shared" si="116"/>
        <v>0</v>
      </c>
      <c r="M23" s="14"/>
      <c r="N23" s="5">
        <f t="shared" ref="N23" si="118">+$B23*M23</f>
        <v>0</v>
      </c>
      <c r="O23" s="14"/>
      <c r="P23" s="5">
        <f t="shared" ref="P23" si="119">+$B23*O23</f>
        <v>0</v>
      </c>
      <c r="Q23" s="14"/>
      <c r="R23" s="5">
        <f t="shared" si="5"/>
        <v>0</v>
      </c>
      <c r="S23" s="14"/>
      <c r="T23" s="5">
        <f t="shared" si="5"/>
        <v>0</v>
      </c>
      <c r="U23" s="14"/>
      <c r="V23" s="5">
        <f t="shared" si="6"/>
        <v>0</v>
      </c>
      <c r="W23" s="16">
        <f t="shared" si="7"/>
        <v>2</v>
      </c>
      <c r="X23" s="5">
        <f t="shared" ref="X23:Z23" si="120">+$B23*W23</f>
        <v>50</v>
      </c>
      <c r="Y23" s="14">
        <v>2</v>
      </c>
      <c r="Z23" s="5">
        <f t="shared" si="120"/>
        <v>50</v>
      </c>
      <c r="AA23" s="16">
        <f t="shared" si="9"/>
        <v>0</v>
      </c>
      <c r="AB23" s="5">
        <f t="shared" ref="AB23" si="121">+$B23*AA23</f>
        <v>0</v>
      </c>
    </row>
    <row r="24" spans="1:28">
      <c r="A24" t="s">
        <v>40</v>
      </c>
      <c r="B24" s="13">
        <v>50</v>
      </c>
      <c r="C24" s="14">
        <v>2</v>
      </c>
      <c r="D24" s="5">
        <f t="shared" si="0"/>
        <v>100</v>
      </c>
      <c r="E24" s="14">
        <v>2</v>
      </c>
      <c r="F24" s="5">
        <f t="shared" si="0"/>
        <v>100</v>
      </c>
      <c r="G24" s="14">
        <v>2</v>
      </c>
      <c r="H24" s="5">
        <f t="shared" ref="H24:L24" si="122">+$B24*G24</f>
        <v>100</v>
      </c>
      <c r="I24" s="14"/>
      <c r="J24" s="5">
        <f t="shared" ref="J24" si="123">+$B24*I24</f>
        <v>0</v>
      </c>
      <c r="K24" s="14"/>
      <c r="L24" s="5">
        <f t="shared" si="122"/>
        <v>0</v>
      </c>
      <c r="M24" s="14">
        <v>6</v>
      </c>
      <c r="N24" s="5">
        <f t="shared" ref="N24" si="124">+$B24*M24</f>
        <v>300</v>
      </c>
      <c r="O24" s="14"/>
      <c r="P24" s="5">
        <f t="shared" ref="P24" si="125">+$B24*O24</f>
        <v>0</v>
      </c>
      <c r="Q24" s="14"/>
      <c r="R24" s="5">
        <f t="shared" si="5"/>
        <v>0</v>
      </c>
      <c r="S24" s="14">
        <v>1</v>
      </c>
      <c r="T24" s="5">
        <f t="shared" si="5"/>
        <v>50</v>
      </c>
      <c r="U24" s="14">
        <v>1</v>
      </c>
      <c r="V24" s="5">
        <f t="shared" si="6"/>
        <v>50</v>
      </c>
      <c r="W24" s="16">
        <f t="shared" si="7"/>
        <v>8</v>
      </c>
      <c r="X24" s="5">
        <f t="shared" ref="X24:Z24" si="126">+$B24*W24</f>
        <v>400</v>
      </c>
      <c r="Y24" s="14">
        <v>2</v>
      </c>
      <c r="Z24" s="5">
        <f t="shared" si="126"/>
        <v>100</v>
      </c>
      <c r="AA24" s="16">
        <f t="shared" si="9"/>
        <v>6</v>
      </c>
      <c r="AB24" s="5">
        <f t="shared" ref="AB24" si="127">+$B24*AA24</f>
        <v>300</v>
      </c>
    </row>
    <row r="25" spans="1:28">
      <c r="A25" t="s">
        <v>64</v>
      </c>
      <c r="B25" s="13">
        <v>25</v>
      </c>
      <c r="C25" s="14">
        <v>1</v>
      </c>
      <c r="D25" s="5">
        <f t="shared" si="0"/>
        <v>25</v>
      </c>
      <c r="E25" s="14"/>
      <c r="F25" s="5">
        <f t="shared" si="0"/>
        <v>0</v>
      </c>
      <c r="G25" s="14"/>
      <c r="H25" s="5">
        <f t="shared" ref="H25:L25" si="128">+$B25*G25</f>
        <v>0</v>
      </c>
      <c r="I25" s="14"/>
      <c r="J25" s="5">
        <f t="shared" ref="J25" si="129">+$B25*I25</f>
        <v>0</v>
      </c>
      <c r="K25" s="14"/>
      <c r="L25" s="5">
        <f t="shared" si="128"/>
        <v>0</v>
      </c>
      <c r="M25" s="14"/>
      <c r="N25" s="5">
        <f t="shared" ref="N25" si="130">+$B25*M25</f>
        <v>0</v>
      </c>
      <c r="O25" s="14"/>
      <c r="P25" s="5">
        <f t="shared" ref="P25" si="131">+$B25*O25</f>
        <v>0</v>
      </c>
      <c r="Q25" s="14"/>
      <c r="R25" s="5">
        <f t="shared" si="5"/>
        <v>0</v>
      </c>
      <c r="S25" s="14"/>
      <c r="T25" s="5">
        <f t="shared" si="5"/>
        <v>0</v>
      </c>
      <c r="U25" s="14"/>
      <c r="V25" s="5">
        <f t="shared" si="6"/>
        <v>0</v>
      </c>
      <c r="W25" s="16">
        <f t="shared" si="7"/>
        <v>1</v>
      </c>
      <c r="X25" s="5">
        <f t="shared" ref="X25:Z25" si="132">+$B25*W25</f>
        <v>25</v>
      </c>
      <c r="Y25" s="14">
        <v>1</v>
      </c>
      <c r="Z25" s="5">
        <f t="shared" si="132"/>
        <v>25</v>
      </c>
      <c r="AA25" s="16">
        <f t="shared" si="9"/>
        <v>0</v>
      </c>
      <c r="AB25" s="5">
        <f t="shared" ref="AB25" si="133">+$B25*AA25</f>
        <v>0</v>
      </c>
    </row>
    <row r="26" spans="1:28">
      <c r="A26" t="s">
        <v>65</v>
      </c>
      <c r="B26" s="13">
        <v>25</v>
      </c>
      <c r="C26" s="14">
        <v>3</v>
      </c>
      <c r="D26" s="5">
        <f t="shared" si="0"/>
        <v>75</v>
      </c>
      <c r="E26" s="14"/>
      <c r="F26" s="5">
        <f t="shared" si="0"/>
        <v>0</v>
      </c>
      <c r="G26" s="14"/>
      <c r="H26" s="5">
        <f t="shared" ref="H26:L26" si="134">+$B26*G26</f>
        <v>0</v>
      </c>
      <c r="I26" s="14"/>
      <c r="J26" s="5">
        <f t="shared" ref="J26" si="135">+$B26*I26</f>
        <v>0</v>
      </c>
      <c r="K26" s="14"/>
      <c r="L26" s="5">
        <f t="shared" si="134"/>
        <v>0</v>
      </c>
      <c r="M26" s="14"/>
      <c r="N26" s="5">
        <f t="shared" ref="N26" si="136">+$B26*M26</f>
        <v>0</v>
      </c>
      <c r="O26" s="14"/>
      <c r="P26" s="5">
        <f t="shared" ref="P26" si="137">+$B26*O26</f>
        <v>0</v>
      </c>
      <c r="Q26" s="14"/>
      <c r="R26" s="5">
        <f t="shared" si="5"/>
        <v>0</v>
      </c>
      <c r="S26" s="14"/>
      <c r="T26" s="5">
        <f t="shared" si="5"/>
        <v>0</v>
      </c>
      <c r="U26" s="14"/>
      <c r="V26" s="5">
        <f t="shared" si="6"/>
        <v>0</v>
      </c>
      <c r="W26" s="16">
        <f t="shared" si="7"/>
        <v>3</v>
      </c>
      <c r="X26" s="5">
        <f t="shared" ref="X26:Z26" si="138">+$B26*W26</f>
        <v>75</v>
      </c>
      <c r="Y26" s="14">
        <v>3</v>
      </c>
      <c r="Z26" s="5">
        <f t="shared" si="138"/>
        <v>75</v>
      </c>
      <c r="AA26" s="16">
        <f t="shared" si="9"/>
        <v>0</v>
      </c>
      <c r="AB26" s="5">
        <f t="shared" ref="AB26" si="139">+$B26*AA26</f>
        <v>0</v>
      </c>
    </row>
    <row r="27" spans="1:28">
      <c r="A27" t="s">
        <v>66</v>
      </c>
      <c r="B27" s="13">
        <v>15</v>
      </c>
      <c r="C27" s="14">
        <v>3</v>
      </c>
      <c r="D27" s="5">
        <f t="shared" si="0"/>
        <v>45</v>
      </c>
      <c r="E27" s="14"/>
      <c r="F27" s="5">
        <f t="shared" si="0"/>
        <v>0</v>
      </c>
      <c r="G27" s="14"/>
      <c r="H27" s="5">
        <f t="shared" ref="H27:L27" si="140">+$B27*G27</f>
        <v>0</v>
      </c>
      <c r="I27" s="14">
        <v>1</v>
      </c>
      <c r="J27" s="5">
        <f t="shared" ref="J27" si="141">+$B27*I27</f>
        <v>15</v>
      </c>
      <c r="K27" s="14"/>
      <c r="L27" s="5">
        <f t="shared" si="140"/>
        <v>0</v>
      </c>
      <c r="M27" s="14"/>
      <c r="N27" s="5">
        <f t="shared" ref="N27" si="142">+$B27*M27</f>
        <v>0</v>
      </c>
      <c r="O27" s="14"/>
      <c r="P27" s="5">
        <f t="shared" ref="P27" si="143">+$B27*O27</f>
        <v>0</v>
      </c>
      <c r="Q27" s="14"/>
      <c r="R27" s="5">
        <f t="shared" si="5"/>
        <v>0</v>
      </c>
      <c r="S27" s="14"/>
      <c r="T27" s="5">
        <f t="shared" si="5"/>
        <v>0</v>
      </c>
      <c r="U27" s="14"/>
      <c r="V27" s="5">
        <f t="shared" si="6"/>
        <v>0</v>
      </c>
      <c r="W27" s="16">
        <f t="shared" si="7"/>
        <v>2</v>
      </c>
      <c r="X27" s="5">
        <f t="shared" ref="X27:Z27" si="144">+$B27*W27</f>
        <v>30</v>
      </c>
      <c r="Y27" s="14">
        <v>2</v>
      </c>
      <c r="Z27" s="5">
        <f t="shared" si="144"/>
        <v>30</v>
      </c>
      <c r="AA27" s="16">
        <f t="shared" si="9"/>
        <v>0</v>
      </c>
      <c r="AB27" s="5">
        <f t="shared" ref="AB27" si="145">+$B27*AA27</f>
        <v>0</v>
      </c>
    </row>
    <row r="28" spans="1:28">
      <c r="A28" t="s">
        <v>41</v>
      </c>
      <c r="B28" s="13">
        <v>25</v>
      </c>
      <c r="C28" s="14">
        <v>4</v>
      </c>
      <c r="D28" s="5">
        <f t="shared" si="0"/>
        <v>100</v>
      </c>
      <c r="E28" s="14">
        <v>2</v>
      </c>
      <c r="F28" s="5">
        <f t="shared" si="0"/>
        <v>50</v>
      </c>
      <c r="G28" s="14">
        <v>2</v>
      </c>
      <c r="H28" s="5">
        <f t="shared" ref="H28:L28" si="146">+$B28*G28</f>
        <v>50</v>
      </c>
      <c r="I28" s="14"/>
      <c r="J28" s="5">
        <f t="shared" ref="J28" si="147">+$B28*I28</f>
        <v>0</v>
      </c>
      <c r="K28" s="14"/>
      <c r="L28" s="5">
        <f t="shared" si="146"/>
        <v>0</v>
      </c>
      <c r="M28" s="14"/>
      <c r="N28" s="5">
        <f t="shared" ref="N28" si="148">+$B28*M28</f>
        <v>0</v>
      </c>
      <c r="O28" s="14">
        <v>4</v>
      </c>
      <c r="P28" s="5">
        <f t="shared" ref="P28" si="149">+$B28*O28</f>
        <v>100</v>
      </c>
      <c r="Q28" s="14">
        <v>4</v>
      </c>
      <c r="R28" s="5">
        <f t="shared" si="5"/>
        <v>100</v>
      </c>
      <c r="S28" s="14"/>
      <c r="T28" s="5">
        <f t="shared" si="5"/>
        <v>0</v>
      </c>
      <c r="U28" s="14"/>
      <c r="V28" s="5">
        <f t="shared" si="6"/>
        <v>0</v>
      </c>
      <c r="W28" s="16">
        <f t="shared" si="7"/>
        <v>4</v>
      </c>
      <c r="X28" s="5">
        <f t="shared" ref="X28:Z28" si="150">+$B28*W28</f>
        <v>100</v>
      </c>
      <c r="Y28" s="14">
        <v>4</v>
      </c>
      <c r="Z28" s="5">
        <f t="shared" si="150"/>
        <v>100</v>
      </c>
      <c r="AA28" s="16">
        <f t="shared" si="9"/>
        <v>0</v>
      </c>
      <c r="AB28" s="5">
        <f t="shared" ref="AB28" si="151">+$B28*AA28</f>
        <v>0</v>
      </c>
    </row>
    <row r="29" spans="1:28">
      <c r="A29" t="s">
        <v>41</v>
      </c>
      <c r="B29" s="13">
        <v>100</v>
      </c>
      <c r="C29" s="14">
        <v>2</v>
      </c>
      <c r="D29" s="5">
        <f t="shared" si="0"/>
        <v>200</v>
      </c>
      <c r="E29" s="14"/>
      <c r="F29" s="5">
        <f t="shared" si="0"/>
        <v>0</v>
      </c>
      <c r="G29" s="14"/>
      <c r="H29" s="5">
        <f t="shared" ref="H29:L29" si="152">+$B29*G29</f>
        <v>0</v>
      </c>
      <c r="I29" s="14"/>
      <c r="J29" s="5">
        <f t="shared" ref="J29" si="153">+$B29*I29</f>
        <v>0</v>
      </c>
      <c r="K29" s="14"/>
      <c r="L29" s="5">
        <f t="shared" si="152"/>
        <v>0</v>
      </c>
      <c r="M29" s="14"/>
      <c r="N29" s="5">
        <f t="shared" ref="N29" si="154">+$B29*M29</f>
        <v>0</v>
      </c>
      <c r="O29" s="14">
        <v>2</v>
      </c>
      <c r="P29" s="5">
        <f t="shared" ref="P29" si="155">+$B29*O29</f>
        <v>200</v>
      </c>
      <c r="Q29" s="14">
        <v>4</v>
      </c>
      <c r="R29" s="5">
        <f t="shared" si="5"/>
        <v>400</v>
      </c>
      <c r="S29" s="14"/>
      <c r="T29" s="5">
        <f t="shared" si="5"/>
        <v>0</v>
      </c>
      <c r="U29" s="14"/>
      <c r="V29" s="5">
        <f t="shared" si="6"/>
        <v>0</v>
      </c>
      <c r="W29" s="16">
        <f t="shared" si="7"/>
        <v>4</v>
      </c>
      <c r="X29" s="5">
        <f t="shared" ref="X29:Z29" si="156">+$B29*W29</f>
        <v>400</v>
      </c>
      <c r="Y29" s="14">
        <v>2</v>
      </c>
      <c r="Z29" s="5">
        <f t="shared" si="156"/>
        <v>200</v>
      </c>
      <c r="AA29" s="16">
        <f t="shared" si="9"/>
        <v>2</v>
      </c>
      <c r="AB29" s="5">
        <f t="shared" ref="AB29" si="157">+$B29*AA29</f>
        <v>200</v>
      </c>
    </row>
    <row r="30" spans="1:28">
      <c r="A30" t="s">
        <v>42</v>
      </c>
      <c r="B30" s="13">
        <v>25</v>
      </c>
      <c r="C30" s="14">
        <v>4</v>
      </c>
      <c r="D30" s="5">
        <f t="shared" si="0"/>
        <v>100</v>
      </c>
      <c r="E30" s="14">
        <v>4</v>
      </c>
      <c r="F30" s="5">
        <f t="shared" si="0"/>
        <v>100</v>
      </c>
      <c r="G30" s="14">
        <v>4</v>
      </c>
      <c r="H30" s="5">
        <f t="shared" ref="H30:L30" si="158">+$B30*G30</f>
        <v>100</v>
      </c>
      <c r="I30" s="14">
        <v>1</v>
      </c>
      <c r="J30" s="5">
        <f t="shared" ref="J30" si="159">+$B30*I30</f>
        <v>25</v>
      </c>
      <c r="K30" s="14"/>
      <c r="L30" s="5">
        <f t="shared" si="158"/>
        <v>0</v>
      </c>
      <c r="M30" s="14">
        <v>1</v>
      </c>
      <c r="N30" s="5">
        <f t="shared" ref="N30" si="160">+$B30*M30</f>
        <v>25</v>
      </c>
      <c r="O30" s="14">
        <v>2</v>
      </c>
      <c r="P30" s="5">
        <f t="shared" ref="P30" si="161">+$B30*O30</f>
        <v>50</v>
      </c>
      <c r="Q30" s="14">
        <v>2</v>
      </c>
      <c r="R30" s="5">
        <f t="shared" si="5"/>
        <v>50</v>
      </c>
      <c r="S30" s="14">
        <v>4</v>
      </c>
      <c r="T30" s="5">
        <f t="shared" si="5"/>
        <v>100</v>
      </c>
      <c r="U30" s="14">
        <v>4</v>
      </c>
      <c r="V30" s="5">
        <f t="shared" si="6"/>
        <v>100</v>
      </c>
      <c r="W30" s="16">
        <f t="shared" si="7"/>
        <v>4</v>
      </c>
      <c r="X30" s="5">
        <f t="shared" ref="X30:Z30" si="162">+$B30*W30</f>
        <v>100</v>
      </c>
      <c r="Y30" s="14">
        <v>4</v>
      </c>
      <c r="Z30" s="5">
        <f t="shared" si="162"/>
        <v>100</v>
      </c>
      <c r="AA30" s="16">
        <f t="shared" si="9"/>
        <v>0</v>
      </c>
      <c r="AB30" s="5">
        <f t="shared" ref="AB30" si="163">+$B30*AA30</f>
        <v>0</v>
      </c>
    </row>
    <row r="31" spans="1:28">
      <c r="A31" t="s">
        <v>42</v>
      </c>
      <c r="B31" s="13">
        <v>50</v>
      </c>
      <c r="C31" s="14">
        <v>4</v>
      </c>
      <c r="D31" s="5">
        <f t="shared" si="0"/>
        <v>200</v>
      </c>
      <c r="E31" s="14">
        <v>3</v>
      </c>
      <c r="F31" s="5">
        <f t="shared" si="0"/>
        <v>150</v>
      </c>
      <c r="G31" s="14">
        <v>3</v>
      </c>
      <c r="H31" s="5">
        <f t="shared" ref="H31:L31" si="164">+$B31*G31</f>
        <v>150</v>
      </c>
      <c r="I31" s="14">
        <v>2</v>
      </c>
      <c r="J31" s="5">
        <f t="shared" ref="J31" si="165">+$B31*I31</f>
        <v>100</v>
      </c>
      <c r="K31" s="14"/>
      <c r="L31" s="5">
        <f t="shared" si="164"/>
        <v>0</v>
      </c>
      <c r="M31" s="14">
        <v>2</v>
      </c>
      <c r="N31" s="5">
        <f t="shared" ref="N31" si="166">+$B31*M31</f>
        <v>100</v>
      </c>
      <c r="O31" s="14">
        <v>2</v>
      </c>
      <c r="P31" s="5">
        <f t="shared" ref="P31" si="167">+$B31*O31</f>
        <v>100</v>
      </c>
      <c r="Q31" s="14">
        <v>2</v>
      </c>
      <c r="R31" s="5">
        <f t="shared" si="5"/>
        <v>100</v>
      </c>
      <c r="S31" s="14"/>
      <c r="T31" s="5">
        <f t="shared" si="5"/>
        <v>0</v>
      </c>
      <c r="U31" s="14"/>
      <c r="V31" s="5">
        <f t="shared" si="6"/>
        <v>0</v>
      </c>
      <c r="W31" s="16">
        <f t="shared" si="7"/>
        <v>4</v>
      </c>
      <c r="X31" s="5">
        <f t="shared" ref="X31:Z31" si="168">+$B31*W31</f>
        <v>200</v>
      </c>
      <c r="Y31" s="14">
        <v>4</v>
      </c>
      <c r="Z31" s="5">
        <f t="shared" si="168"/>
        <v>200</v>
      </c>
      <c r="AA31" s="16">
        <f t="shared" si="9"/>
        <v>0</v>
      </c>
      <c r="AB31" s="5">
        <f t="shared" ref="AB31" si="169">+$B31*AA31</f>
        <v>0</v>
      </c>
    </row>
    <row r="32" spans="1:28">
      <c r="A32" t="s">
        <v>42</v>
      </c>
      <c r="B32" s="13">
        <v>100</v>
      </c>
      <c r="C32" s="14">
        <v>3</v>
      </c>
      <c r="D32" s="5">
        <f t="shared" si="0"/>
        <v>300</v>
      </c>
      <c r="E32" s="14"/>
      <c r="F32" s="5">
        <f t="shared" si="0"/>
        <v>0</v>
      </c>
      <c r="G32" s="14"/>
      <c r="H32" s="5">
        <f t="shared" ref="H32:L32" si="170">+$B32*G32</f>
        <v>0</v>
      </c>
      <c r="I32" s="14"/>
      <c r="J32" s="5">
        <f t="shared" ref="J32" si="171">+$B32*I32</f>
        <v>0</v>
      </c>
      <c r="K32" s="14"/>
      <c r="L32" s="5">
        <f t="shared" si="170"/>
        <v>0</v>
      </c>
      <c r="M32" s="14"/>
      <c r="N32" s="5">
        <f t="shared" ref="N32" si="172">+$B32*M32</f>
        <v>0</v>
      </c>
      <c r="O32" s="14">
        <v>2</v>
      </c>
      <c r="P32" s="5">
        <f t="shared" ref="P32" si="173">+$B32*O32</f>
        <v>200</v>
      </c>
      <c r="Q32" s="14">
        <v>2</v>
      </c>
      <c r="R32" s="5">
        <f t="shared" si="5"/>
        <v>200</v>
      </c>
      <c r="S32" s="14">
        <v>1</v>
      </c>
      <c r="T32" s="5">
        <f t="shared" si="5"/>
        <v>100</v>
      </c>
      <c r="U32" s="14">
        <v>1</v>
      </c>
      <c r="V32" s="5">
        <f t="shared" si="6"/>
        <v>100</v>
      </c>
      <c r="W32" s="16">
        <f t="shared" si="7"/>
        <v>3</v>
      </c>
      <c r="X32" s="5">
        <f t="shared" ref="X32:Z32" si="174">+$B32*W32</f>
        <v>300</v>
      </c>
      <c r="Y32" s="14">
        <v>3</v>
      </c>
      <c r="Z32" s="5">
        <f t="shared" si="174"/>
        <v>300</v>
      </c>
      <c r="AA32" s="16">
        <f t="shared" si="9"/>
        <v>0</v>
      </c>
      <c r="AB32" s="5">
        <f t="shared" ref="AB32" si="175">+$B32*AA32</f>
        <v>0</v>
      </c>
    </row>
    <row r="33" spans="1:28">
      <c r="A33" t="s">
        <v>67</v>
      </c>
      <c r="B33" s="13">
        <v>25</v>
      </c>
      <c r="C33" s="14">
        <v>4</v>
      </c>
      <c r="D33" s="5">
        <f t="shared" si="0"/>
        <v>100</v>
      </c>
      <c r="E33" s="14"/>
      <c r="F33" s="5">
        <f t="shared" si="0"/>
        <v>0</v>
      </c>
      <c r="G33" s="14"/>
      <c r="H33" s="5">
        <f t="shared" ref="H33:L33" si="176">+$B33*G33</f>
        <v>0</v>
      </c>
      <c r="I33" s="14">
        <v>1</v>
      </c>
      <c r="J33" s="5">
        <f t="shared" ref="J33" si="177">+$B33*I33</f>
        <v>25</v>
      </c>
      <c r="K33" s="14"/>
      <c r="L33" s="5">
        <f t="shared" si="176"/>
        <v>0</v>
      </c>
      <c r="M33" s="14"/>
      <c r="N33" s="5">
        <f t="shared" ref="N33" si="178">+$B33*M33</f>
        <v>0</v>
      </c>
      <c r="O33" s="14"/>
      <c r="P33" s="5">
        <f t="shared" ref="P33" si="179">+$B33*O33</f>
        <v>0</v>
      </c>
      <c r="Q33" s="14"/>
      <c r="R33" s="5">
        <f t="shared" si="5"/>
        <v>0</v>
      </c>
      <c r="S33" s="14"/>
      <c r="T33" s="5">
        <f t="shared" si="5"/>
        <v>0</v>
      </c>
      <c r="U33" s="14"/>
      <c r="V33" s="5">
        <f t="shared" si="6"/>
        <v>0</v>
      </c>
      <c r="W33" s="16">
        <f t="shared" si="7"/>
        <v>3</v>
      </c>
      <c r="X33" s="5">
        <f t="shared" ref="X33:Z33" si="180">+$B33*W33</f>
        <v>75</v>
      </c>
      <c r="Y33" s="14">
        <v>3</v>
      </c>
      <c r="Z33" s="5">
        <f t="shared" si="180"/>
        <v>75</v>
      </c>
      <c r="AA33" s="16">
        <f t="shared" si="9"/>
        <v>0</v>
      </c>
      <c r="AB33" s="5">
        <f t="shared" ref="AB33" si="181">+$B33*AA33</f>
        <v>0</v>
      </c>
    </row>
    <row r="34" spans="1:28">
      <c r="A34" t="s">
        <v>43</v>
      </c>
      <c r="B34" s="13">
        <v>25</v>
      </c>
      <c r="C34" s="14">
        <v>2</v>
      </c>
      <c r="D34" s="5">
        <f t="shared" si="0"/>
        <v>50</v>
      </c>
      <c r="E34" s="14">
        <v>1</v>
      </c>
      <c r="F34" s="5">
        <f t="shared" si="0"/>
        <v>25</v>
      </c>
      <c r="G34" s="14">
        <v>1</v>
      </c>
      <c r="H34" s="5">
        <f t="shared" ref="H34:L34" si="182">+$B34*G34</f>
        <v>25</v>
      </c>
      <c r="I34" s="14"/>
      <c r="J34" s="5">
        <f t="shared" ref="J34" si="183">+$B34*I34</f>
        <v>0</v>
      </c>
      <c r="K34" s="14"/>
      <c r="L34" s="5">
        <f t="shared" si="182"/>
        <v>0</v>
      </c>
      <c r="M34" s="14"/>
      <c r="N34" s="5">
        <f t="shared" ref="N34" si="184">+$B34*M34</f>
        <v>0</v>
      </c>
      <c r="O34" s="14"/>
      <c r="P34" s="5">
        <f t="shared" ref="P34" si="185">+$B34*O34</f>
        <v>0</v>
      </c>
      <c r="Q34" s="14"/>
      <c r="R34" s="5">
        <f t="shared" si="5"/>
        <v>0</v>
      </c>
      <c r="S34" s="14">
        <v>1</v>
      </c>
      <c r="T34" s="5">
        <f t="shared" si="5"/>
        <v>25</v>
      </c>
      <c r="U34" s="14">
        <v>1</v>
      </c>
      <c r="V34" s="5">
        <f t="shared" si="6"/>
        <v>25</v>
      </c>
      <c r="W34" s="16">
        <f t="shared" si="7"/>
        <v>2</v>
      </c>
      <c r="X34" s="5">
        <f t="shared" ref="X34:Z34" si="186">+$B34*W34</f>
        <v>50</v>
      </c>
      <c r="Y34" s="14">
        <v>2</v>
      </c>
      <c r="Z34" s="5">
        <f t="shared" si="186"/>
        <v>50</v>
      </c>
      <c r="AA34" s="16">
        <f t="shared" si="9"/>
        <v>0</v>
      </c>
      <c r="AB34" s="5">
        <f t="shared" ref="AB34" si="187">+$B34*AA34</f>
        <v>0</v>
      </c>
    </row>
    <row r="35" spans="1:28">
      <c r="A35" t="s">
        <v>43</v>
      </c>
      <c r="B35" s="13">
        <v>50</v>
      </c>
      <c r="C35" s="14">
        <v>2</v>
      </c>
      <c r="D35" s="5">
        <f t="shared" si="0"/>
        <v>100</v>
      </c>
      <c r="E35" s="14"/>
      <c r="F35" s="5">
        <f t="shared" si="0"/>
        <v>0</v>
      </c>
      <c r="G35" s="14"/>
      <c r="H35" s="5">
        <f t="shared" ref="H35:L35" si="188">+$B35*G35</f>
        <v>0</v>
      </c>
      <c r="I35" s="14"/>
      <c r="J35" s="5">
        <f t="shared" ref="J35" si="189">+$B35*I35</f>
        <v>0</v>
      </c>
      <c r="K35" s="14"/>
      <c r="L35" s="5">
        <f t="shared" si="188"/>
        <v>0</v>
      </c>
      <c r="M35" s="14"/>
      <c r="N35" s="5">
        <f t="shared" ref="N35" si="190">+$B35*M35</f>
        <v>0</v>
      </c>
      <c r="O35" s="14"/>
      <c r="P35" s="5">
        <f t="shared" ref="P35" si="191">+$B35*O35</f>
        <v>0</v>
      </c>
      <c r="Q35" s="14"/>
      <c r="R35" s="5">
        <f t="shared" si="5"/>
        <v>0</v>
      </c>
      <c r="S35" s="14"/>
      <c r="T35" s="5">
        <f t="shared" si="5"/>
        <v>0</v>
      </c>
      <c r="U35" s="14"/>
      <c r="V35" s="5">
        <f t="shared" si="6"/>
        <v>0</v>
      </c>
      <c r="W35" s="16">
        <f t="shared" si="7"/>
        <v>2</v>
      </c>
      <c r="X35" s="5">
        <f t="shared" ref="X35:Z35" si="192">+$B35*W35</f>
        <v>100</v>
      </c>
      <c r="Y35" s="14">
        <v>2</v>
      </c>
      <c r="Z35" s="5">
        <f t="shared" si="192"/>
        <v>100</v>
      </c>
      <c r="AA35" s="16">
        <f t="shared" si="9"/>
        <v>0</v>
      </c>
      <c r="AB35" s="5">
        <f t="shared" ref="AB35" si="193">+$B35*AA35</f>
        <v>0</v>
      </c>
    </row>
    <row r="36" spans="1:28">
      <c r="A36" t="s">
        <v>68</v>
      </c>
      <c r="B36" s="13">
        <v>25</v>
      </c>
      <c r="C36" s="14">
        <v>2</v>
      </c>
      <c r="D36" s="5">
        <f t="shared" si="0"/>
        <v>50</v>
      </c>
      <c r="E36" s="14"/>
      <c r="F36" s="5">
        <f t="shared" si="0"/>
        <v>0</v>
      </c>
      <c r="G36" s="14"/>
      <c r="H36" s="5">
        <f t="shared" ref="H36:L36" si="194">+$B36*G36</f>
        <v>0</v>
      </c>
      <c r="I36" s="14"/>
      <c r="J36" s="5">
        <f t="shared" ref="J36" si="195">+$B36*I36</f>
        <v>0</v>
      </c>
      <c r="K36" s="14"/>
      <c r="L36" s="5">
        <f t="shared" si="194"/>
        <v>0</v>
      </c>
      <c r="M36" s="14"/>
      <c r="N36" s="5">
        <f t="shared" ref="N36" si="196">+$B36*M36</f>
        <v>0</v>
      </c>
      <c r="O36" s="14"/>
      <c r="P36" s="5">
        <f t="shared" ref="P36" si="197">+$B36*O36</f>
        <v>0</v>
      </c>
      <c r="Q36" s="14"/>
      <c r="R36" s="5">
        <f t="shared" si="5"/>
        <v>0</v>
      </c>
      <c r="S36" s="14"/>
      <c r="T36" s="5">
        <f t="shared" si="5"/>
        <v>0</v>
      </c>
      <c r="U36" s="14"/>
      <c r="V36" s="5">
        <f t="shared" si="6"/>
        <v>0</v>
      </c>
      <c r="W36" s="16">
        <f t="shared" si="7"/>
        <v>2</v>
      </c>
      <c r="X36" s="5">
        <f t="shared" ref="X36:Z36" si="198">+$B36*W36</f>
        <v>50</v>
      </c>
      <c r="Y36" s="14">
        <v>2</v>
      </c>
      <c r="Z36" s="5">
        <f t="shared" si="198"/>
        <v>50</v>
      </c>
      <c r="AA36" s="16">
        <f t="shared" si="9"/>
        <v>0</v>
      </c>
      <c r="AB36" s="5">
        <f t="shared" ref="AB36" si="199">+$B36*AA36</f>
        <v>0</v>
      </c>
    </row>
    <row r="37" spans="1:28" ht="15" customHeight="1">
      <c r="A37" t="s">
        <v>44</v>
      </c>
      <c r="B37" s="13">
        <v>10</v>
      </c>
      <c r="C37" s="14">
        <v>2</v>
      </c>
      <c r="D37" s="5">
        <f t="shared" si="0"/>
        <v>20</v>
      </c>
      <c r="E37" s="14">
        <v>1</v>
      </c>
      <c r="F37" s="5">
        <f t="shared" si="0"/>
        <v>10</v>
      </c>
      <c r="G37" s="14">
        <v>1</v>
      </c>
      <c r="H37" s="5">
        <f t="shared" ref="H37:L37" si="200">+$B37*G37</f>
        <v>10</v>
      </c>
      <c r="I37" s="14"/>
      <c r="J37" s="5">
        <f t="shared" ref="J37" si="201">+$B37*I37</f>
        <v>0</v>
      </c>
      <c r="K37" s="14"/>
      <c r="L37" s="5">
        <f t="shared" si="200"/>
        <v>0</v>
      </c>
      <c r="M37" s="14"/>
      <c r="N37" s="5">
        <f t="shared" ref="N37" si="202">+$B37*M37</f>
        <v>0</v>
      </c>
      <c r="O37" s="14"/>
      <c r="P37" s="5">
        <f t="shared" ref="P37" si="203">+$B37*O37</f>
        <v>0</v>
      </c>
      <c r="Q37" s="14"/>
      <c r="R37" s="5">
        <f t="shared" si="5"/>
        <v>0</v>
      </c>
      <c r="S37" s="14"/>
      <c r="T37" s="5">
        <f t="shared" si="5"/>
        <v>0</v>
      </c>
      <c r="U37" s="14"/>
      <c r="V37" s="5">
        <f t="shared" si="6"/>
        <v>0</v>
      </c>
      <c r="W37" s="16">
        <f t="shared" si="7"/>
        <v>2</v>
      </c>
      <c r="X37" s="5">
        <f t="shared" ref="X37:Z37" si="204">+$B37*W37</f>
        <v>20</v>
      </c>
      <c r="Y37" s="14">
        <v>2</v>
      </c>
      <c r="Z37" s="5">
        <f t="shared" si="204"/>
        <v>20</v>
      </c>
      <c r="AA37" s="16">
        <f t="shared" si="9"/>
        <v>0</v>
      </c>
      <c r="AB37" s="5">
        <f t="shared" ref="AB37" si="205">+$B37*AA37</f>
        <v>0</v>
      </c>
    </row>
    <row r="38" spans="1:28">
      <c r="A38" t="s">
        <v>77</v>
      </c>
      <c r="B38" s="13">
        <v>25</v>
      </c>
      <c r="C38" s="14">
        <v>2</v>
      </c>
      <c r="D38" s="5">
        <f t="shared" si="0"/>
        <v>50</v>
      </c>
      <c r="E38" s="14">
        <v>1</v>
      </c>
      <c r="F38" s="5">
        <f t="shared" si="0"/>
        <v>25</v>
      </c>
      <c r="G38" s="14">
        <v>1</v>
      </c>
      <c r="H38" s="5">
        <f t="shared" ref="H38:L38" si="206">+$B38*G38</f>
        <v>25</v>
      </c>
      <c r="I38" s="14">
        <v>1</v>
      </c>
      <c r="J38" s="5">
        <f t="shared" ref="J38" si="207">+$B38*I38</f>
        <v>25</v>
      </c>
      <c r="K38" s="14"/>
      <c r="L38" s="5">
        <f t="shared" si="206"/>
        <v>0</v>
      </c>
      <c r="M38" s="14">
        <v>5</v>
      </c>
      <c r="N38" s="5">
        <f t="shared" ref="N38" si="208">+$B38*M38</f>
        <v>125</v>
      </c>
      <c r="O38" s="14">
        <v>1</v>
      </c>
      <c r="P38" s="5">
        <f t="shared" ref="P38" si="209">+$B38*O38</f>
        <v>25</v>
      </c>
      <c r="Q38" s="14">
        <v>1</v>
      </c>
      <c r="R38" s="5">
        <f t="shared" si="5"/>
        <v>25</v>
      </c>
      <c r="S38" s="14">
        <v>1</v>
      </c>
      <c r="T38" s="5">
        <f t="shared" si="5"/>
        <v>25</v>
      </c>
      <c r="U38" s="14">
        <v>1</v>
      </c>
      <c r="V38" s="5">
        <f t="shared" si="6"/>
        <v>25</v>
      </c>
      <c r="W38" s="16">
        <f t="shared" si="7"/>
        <v>6</v>
      </c>
      <c r="X38" s="5">
        <f t="shared" ref="X38:Z38" si="210">+$B38*W38</f>
        <v>150</v>
      </c>
      <c r="Y38" s="14">
        <v>2</v>
      </c>
      <c r="Z38" s="5">
        <f t="shared" si="210"/>
        <v>50</v>
      </c>
      <c r="AA38" s="16">
        <f t="shared" si="9"/>
        <v>4</v>
      </c>
      <c r="AB38" s="5">
        <f t="shared" ref="AB38" si="211">+$B38*AA38</f>
        <v>100</v>
      </c>
    </row>
    <row r="39" spans="1:28">
      <c r="A39" t="s">
        <v>69</v>
      </c>
      <c r="B39" s="13">
        <v>5</v>
      </c>
      <c r="C39" s="14">
        <v>3</v>
      </c>
      <c r="D39" s="5">
        <f t="shared" si="0"/>
        <v>15</v>
      </c>
      <c r="E39" s="14"/>
      <c r="F39" s="5">
        <f t="shared" si="0"/>
        <v>0</v>
      </c>
      <c r="G39" s="14"/>
      <c r="H39" s="5">
        <f t="shared" ref="H39:L39" si="212">+$B39*G39</f>
        <v>0</v>
      </c>
      <c r="I39" s="14"/>
      <c r="J39" s="5">
        <f t="shared" ref="J39" si="213">+$B39*I39</f>
        <v>0</v>
      </c>
      <c r="K39" s="14"/>
      <c r="L39" s="5">
        <f t="shared" si="212"/>
        <v>0</v>
      </c>
      <c r="M39" s="14"/>
      <c r="N39" s="5">
        <f t="shared" ref="N39" si="214">+$B39*M39</f>
        <v>0</v>
      </c>
      <c r="O39" s="14"/>
      <c r="P39" s="5">
        <f t="shared" ref="P39" si="215">+$B39*O39</f>
        <v>0</v>
      </c>
      <c r="Q39" s="14"/>
      <c r="R39" s="5">
        <f t="shared" si="5"/>
        <v>0</v>
      </c>
      <c r="S39" s="14"/>
      <c r="T39" s="5">
        <f t="shared" si="5"/>
        <v>0</v>
      </c>
      <c r="U39" s="14"/>
      <c r="V39" s="5">
        <f t="shared" si="6"/>
        <v>0</v>
      </c>
      <c r="W39" s="16">
        <f t="shared" si="7"/>
        <v>3</v>
      </c>
      <c r="X39" s="5">
        <f t="shared" ref="X39:Z39" si="216">+$B39*W39</f>
        <v>15</v>
      </c>
      <c r="Y39" s="14">
        <v>3</v>
      </c>
      <c r="Z39" s="5">
        <f t="shared" si="216"/>
        <v>15</v>
      </c>
      <c r="AA39" s="16">
        <f t="shared" si="9"/>
        <v>0</v>
      </c>
      <c r="AB39" s="5">
        <f t="shared" ref="AB39" si="217">+$B39*AA39</f>
        <v>0</v>
      </c>
    </row>
    <row r="40" spans="1:28">
      <c r="A40" t="s">
        <v>69</v>
      </c>
      <c r="B40" s="13">
        <v>10</v>
      </c>
      <c r="C40" s="14">
        <v>4</v>
      </c>
      <c r="D40" s="5">
        <f t="shared" si="0"/>
        <v>40</v>
      </c>
      <c r="E40" s="14"/>
      <c r="F40" s="5">
        <f t="shared" si="0"/>
        <v>0</v>
      </c>
      <c r="G40" s="14"/>
      <c r="H40" s="5">
        <f t="shared" ref="H40:L40" si="218">+$B40*G40</f>
        <v>0</v>
      </c>
      <c r="I40" s="14"/>
      <c r="J40" s="5">
        <f t="shared" ref="J40" si="219">+$B40*I40</f>
        <v>0</v>
      </c>
      <c r="K40" s="14"/>
      <c r="L40" s="5">
        <f t="shared" si="218"/>
        <v>0</v>
      </c>
      <c r="M40" s="14"/>
      <c r="N40" s="5">
        <f t="shared" ref="N40" si="220">+$B40*M40</f>
        <v>0</v>
      </c>
      <c r="O40" s="14"/>
      <c r="P40" s="5">
        <f t="shared" ref="P40" si="221">+$B40*O40</f>
        <v>0</v>
      </c>
      <c r="Q40" s="14"/>
      <c r="R40" s="5">
        <f t="shared" si="5"/>
        <v>0</v>
      </c>
      <c r="S40" s="14"/>
      <c r="T40" s="5">
        <f t="shared" si="5"/>
        <v>0</v>
      </c>
      <c r="U40" s="14">
        <v>1</v>
      </c>
      <c r="V40" s="5">
        <f t="shared" si="6"/>
        <v>10</v>
      </c>
      <c r="W40" s="16">
        <f t="shared" si="7"/>
        <v>3</v>
      </c>
      <c r="X40" s="5">
        <f t="shared" ref="X40:Z40" si="222">+$B40*W40</f>
        <v>30</v>
      </c>
      <c r="Y40" s="14">
        <v>3</v>
      </c>
      <c r="Z40" s="5">
        <f t="shared" si="222"/>
        <v>30</v>
      </c>
      <c r="AA40" s="16">
        <f t="shared" si="9"/>
        <v>0</v>
      </c>
      <c r="AB40" s="5">
        <f t="shared" ref="AB40" si="223">+$B40*AA40</f>
        <v>0</v>
      </c>
    </row>
    <row r="41" spans="1:28">
      <c r="A41" t="s">
        <v>69</v>
      </c>
      <c r="B41" s="13">
        <v>25</v>
      </c>
      <c r="C41" s="14">
        <v>2</v>
      </c>
      <c r="D41" s="5">
        <f t="shared" si="0"/>
        <v>50</v>
      </c>
      <c r="E41" s="14"/>
      <c r="F41" s="5">
        <f t="shared" si="0"/>
        <v>0</v>
      </c>
      <c r="G41" s="14"/>
      <c r="H41" s="5">
        <f t="shared" ref="H41:L41" si="224">+$B41*G41</f>
        <v>0</v>
      </c>
      <c r="I41" s="14">
        <v>1</v>
      </c>
      <c r="J41" s="5">
        <f t="shared" ref="J41" si="225">+$B41*I41</f>
        <v>25</v>
      </c>
      <c r="K41" s="14"/>
      <c r="L41" s="5">
        <f t="shared" si="224"/>
        <v>0</v>
      </c>
      <c r="M41" s="14">
        <v>1</v>
      </c>
      <c r="N41" s="5">
        <f t="shared" ref="N41" si="226">+$B41*M41</f>
        <v>25</v>
      </c>
      <c r="O41" s="14"/>
      <c r="P41" s="5">
        <f t="shared" ref="P41" si="227">+$B41*O41</f>
        <v>0</v>
      </c>
      <c r="Q41" s="14"/>
      <c r="R41" s="5">
        <f t="shared" si="5"/>
        <v>0</v>
      </c>
      <c r="S41" s="14"/>
      <c r="T41" s="5">
        <f t="shared" si="5"/>
        <v>0</v>
      </c>
      <c r="U41" s="14"/>
      <c r="V41" s="5">
        <f t="shared" si="6"/>
        <v>0</v>
      </c>
      <c r="W41" s="16">
        <f t="shared" si="7"/>
        <v>2</v>
      </c>
      <c r="X41" s="5">
        <f t="shared" ref="X41:Z41" si="228">+$B41*W41</f>
        <v>50</v>
      </c>
      <c r="Y41" s="14">
        <v>2</v>
      </c>
      <c r="Z41" s="5">
        <f t="shared" si="228"/>
        <v>50</v>
      </c>
      <c r="AA41" s="16">
        <f t="shared" si="9"/>
        <v>0</v>
      </c>
      <c r="AB41" s="5">
        <f t="shared" ref="AB41" si="229">+$B41*AA41</f>
        <v>0</v>
      </c>
    </row>
    <row r="42" spans="1:28">
      <c r="A42" t="s">
        <v>45</v>
      </c>
      <c r="B42" s="13">
        <v>25</v>
      </c>
      <c r="C42" s="14">
        <v>2</v>
      </c>
      <c r="D42" s="5">
        <f t="shared" si="0"/>
        <v>50</v>
      </c>
      <c r="E42" s="14"/>
      <c r="F42" s="5">
        <f t="shared" si="0"/>
        <v>0</v>
      </c>
      <c r="G42" s="14"/>
      <c r="H42" s="5">
        <f t="shared" ref="H42:L42" si="230">+$B42*G42</f>
        <v>0</v>
      </c>
      <c r="I42" s="14"/>
      <c r="J42" s="5">
        <f t="shared" ref="J42" si="231">+$B42*I42</f>
        <v>0</v>
      </c>
      <c r="K42" s="14"/>
      <c r="L42" s="5">
        <f t="shared" si="230"/>
        <v>0</v>
      </c>
      <c r="M42" s="14"/>
      <c r="N42" s="5">
        <f t="shared" ref="N42" si="232">+$B42*M42</f>
        <v>0</v>
      </c>
      <c r="O42" s="14"/>
      <c r="P42" s="5">
        <f t="shared" ref="P42" si="233">+$B42*O42</f>
        <v>0</v>
      </c>
      <c r="Q42" s="14"/>
      <c r="R42" s="5">
        <f t="shared" si="5"/>
        <v>0</v>
      </c>
      <c r="S42" s="14"/>
      <c r="T42" s="5">
        <f t="shared" si="5"/>
        <v>0</v>
      </c>
      <c r="U42" s="14"/>
      <c r="V42" s="5">
        <f t="shared" si="6"/>
        <v>0</v>
      </c>
      <c r="W42" s="16">
        <f t="shared" si="7"/>
        <v>2</v>
      </c>
      <c r="X42" s="5">
        <f t="shared" ref="X42:Z42" si="234">+$B42*W42</f>
        <v>50</v>
      </c>
      <c r="Y42" s="14">
        <v>2</v>
      </c>
      <c r="Z42" s="5">
        <f t="shared" si="234"/>
        <v>50</v>
      </c>
      <c r="AA42" s="16">
        <f t="shared" si="9"/>
        <v>0</v>
      </c>
      <c r="AB42" s="5">
        <f t="shared" ref="AB42" si="235">+$B42*AA42</f>
        <v>0</v>
      </c>
    </row>
    <row r="43" spans="1:28">
      <c r="A43" t="s">
        <v>45</v>
      </c>
      <c r="B43" s="13">
        <v>50</v>
      </c>
      <c r="C43" s="14">
        <v>4</v>
      </c>
      <c r="D43" s="5">
        <f t="shared" si="0"/>
        <v>200</v>
      </c>
      <c r="E43" s="14"/>
      <c r="F43" s="5">
        <f t="shared" si="0"/>
        <v>0</v>
      </c>
      <c r="G43" s="14"/>
      <c r="H43" s="5">
        <f t="shared" ref="H43:L43" si="236">+$B43*G43</f>
        <v>0</v>
      </c>
      <c r="I43" s="14"/>
      <c r="J43" s="5">
        <f t="shared" ref="J43" si="237">+$B43*I43</f>
        <v>0</v>
      </c>
      <c r="K43" s="14"/>
      <c r="L43" s="5">
        <f t="shared" si="236"/>
        <v>0</v>
      </c>
      <c r="M43" s="14"/>
      <c r="N43" s="5">
        <f t="shared" ref="N43" si="238">+$B43*M43</f>
        <v>0</v>
      </c>
      <c r="O43" s="14">
        <v>1</v>
      </c>
      <c r="P43" s="5">
        <f t="shared" ref="P43" si="239">+$B43*O43</f>
        <v>50</v>
      </c>
      <c r="Q43" s="14">
        <v>1</v>
      </c>
      <c r="R43" s="5">
        <f t="shared" si="5"/>
        <v>50</v>
      </c>
      <c r="S43" s="14"/>
      <c r="T43" s="5">
        <f t="shared" si="5"/>
        <v>0</v>
      </c>
      <c r="U43" s="14"/>
      <c r="V43" s="5">
        <f t="shared" si="6"/>
        <v>0</v>
      </c>
      <c r="W43" s="16">
        <f t="shared" si="7"/>
        <v>4</v>
      </c>
      <c r="X43" s="5">
        <f t="shared" ref="X43:Z43" si="240">+$B43*W43</f>
        <v>200</v>
      </c>
      <c r="Y43" s="14">
        <v>4</v>
      </c>
      <c r="Z43" s="5">
        <f t="shared" si="240"/>
        <v>200</v>
      </c>
      <c r="AA43" s="16">
        <f t="shared" si="9"/>
        <v>0</v>
      </c>
      <c r="AB43" s="5">
        <f t="shared" ref="AB43" si="241">+$B43*AA43</f>
        <v>0</v>
      </c>
    </row>
    <row r="44" spans="1:28">
      <c r="A44" t="s">
        <v>45</v>
      </c>
      <c r="B44" s="13">
        <v>100</v>
      </c>
      <c r="C44" s="14">
        <v>2</v>
      </c>
      <c r="D44" s="5">
        <f t="shared" si="0"/>
        <v>200</v>
      </c>
      <c r="E44" s="14">
        <v>2</v>
      </c>
      <c r="F44" s="5">
        <f t="shared" si="0"/>
        <v>200</v>
      </c>
      <c r="G44" s="14">
        <v>2</v>
      </c>
      <c r="H44" s="5">
        <f t="shared" ref="H44:L44" si="242">+$B44*G44</f>
        <v>200</v>
      </c>
      <c r="I44" s="14">
        <v>1</v>
      </c>
      <c r="J44" s="5">
        <f t="shared" ref="J44" si="243">+$B44*I44</f>
        <v>100</v>
      </c>
      <c r="K44" s="14"/>
      <c r="L44" s="5">
        <f t="shared" si="242"/>
        <v>0</v>
      </c>
      <c r="M44" s="14">
        <v>1</v>
      </c>
      <c r="N44" s="5">
        <f t="shared" ref="N44" si="244">+$B44*M44</f>
        <v>100</v>
      </c>
      <c r="O44" s="14">
        <v>1</v>
      </c>
      <c r="P44" s="5">
        <f t="shared" ref="P44" si="245">+$B44*O44</f>
        <v>100</v>
      </c>
      <c r="Q44" s="14">
        <v>1</v>
      </c>
      <c r="R44" s="5">
        <f t="shared" si="5"/>
        <v>100</v>
      </c>
      <c r="S44" s="14">
        <v>1</v>
      </c>
      <c r="T44" s="5">
        <f t="shared" si="5"/>
        <v>100</v>
      </c>
      <c r="U44" s="14">
        <v>1</v>
      </c>
      <c r="V44" s="5">
        <f t="shared" si="6"/>
        <v>100</v>
      </c>
      <c r="W44" s="16">
        <f t="shared" si="7"/>
        <v>2</v>
      </c>
      <c r="X44" s="5">
        <f t="shared" ref="X44:Z44" si="246">+$B44*W44</f>
        <v>200</v>
      </c>
      <c r="Y44" s="14">
        <v>2</v>
      </c>
      <c r="Z44" s="5">
        <f t="shared" si="246"/>
        <v>200</v>
      </c>
      <c r="AA44" s="16">
        <f t="shared" si="9"/>
        <v>0</v>
      </c>
      <c r="AB44" s="5">
        <f t="shared" ref="AB44" si="247">+$B44*AA44</f>
        <v>0</v>
      </c>
    </row>
    <row r="45" spans="1:28">
      <c r="A45" t="s">
        <v>46</v>
      </c>
      <c r="B45" s="13">
        <v>25</v>
      </c>
      <c r="C45" s="14">
        <v>2</v>
      </c>
      <c r="D45" s="5">
        <f t="shared" si="0"/>
        <v>50</v>
      </c>
      <c r="E45" s="14">
        <v>2</v>
      </c>
      <c r="F45" s="5">
        <f t="shared" si="0"/>
        <v>50</v>
      </c>
      <c r="G45" s="14">
        <v>2</v>
      </c>
      <c r="H45" s="5">
        <f t="shared" ref="H45:L45" si="248">+$B45*G45</f>
        <v>50</v>
      </c>
      <c r="I45" s="14"/>
      <c r="J45" s="5">
        <f t="shared" ref="J45" si="249">+$B45*I45</f>
        <v>0</v>
      </c>
      <c r="K45" s="14"/>
      <c r="L45" s="5">
        <f t="shared" si="248"/>
        <v>0</v>
      </c>
      <c r="M45" s="14"/>
      <c r="N45" s="5">
        <f t="shared" ref="N45" si="250">+$B45*M45</f>
        <v>0</v>
      </c>
      <c r="O45" s="14"/>
      <c r="P45" s="5">
        <f t="shared" ref="P45" si="251">+$B45*O45</f>
        <v>0</v>
      </c>
      <c r="Q45" s="14"/>
      <c r="R45" s="5">
        <f t="shared" si="5"/>
        <v>0</v>
      </c>
      <c r="S45" s="14"/>
      <c r="T45" s="5">
        <f t="shared" si="5"/>
        <v>0</v>
      </c>
      <c r="U45" s="14"/>
      <c r="V45" s="5">
        <f t="shared" si="6"/>
        <v>0</v>
      </c>
      <c r="W45" s="16">
        <f t="shared" si="7"/>
        <v>2</v>
      </c>
      <c r="X45" s="5">
        <f t="shared" ref="X45:Z45" si="252">+$B45*W45</f>
        <v>50</v>
      </c>
      <c r="Y45" s="14">
        <v>3</v>
      </c>
      <c r="Z45" s="5">
        <f t="shared" si="252"/>
        <v>75</v>
      </c>
      <c r="AA45" s="16">
        <f t="shared" si="9"/>
        <v>-1</v>
      </c>
      <c r="AB45" s="5">
        <f t="shared" ref="AB45" si="253">+$B45*AA45</f>
        <v>-25</v>
      </c>
    </row>
    <row r="46" spans="1:28">
      <c r="A46" t="s">
        <v>70</v>
      </c>
      <c r="B46" s="13">
        <v>25</v>
      </c>
      <c r="C46" s="14">
        <v>2</v>
      </c>
      <c r="D46" s="5">
        <f t="shared" si="0"/>
        <v>50</v>
      </c>
      <c r="E46" s="14"/>
      <c r="F46" s="5">
        <f t="shared" si="0"/>
        <v>0</v>
      </c>
      <c r="G46" s="14"/>
      <c r="H46" s="5">
        <f t="shared" ref="H46:L46" si="254">+$B46*G46</f>
        <v>0</v>
      </c>
      <c r="I46" s="14"/>
      <c r="J46" s="5">
        <f t="shared" ref="J46" si="255">+$B46*I46</f>
        <v>0</v>
      </c>
      <c r="K46" s="14"/>
      <c r="L46" s="5">
        <f t="shared" si="254"/>
        <v>0</v>
      </c>
      <c r="M46" s="14"/>
      <c r="N46" s="5">
        <f t="shared" ref="N46" si="256">+$B46*M46</f>
        <v>0</v>
      </c>
      <c r="O46" s="14"/>
      <c r="P46" s="5">
        <f t="shared" ref="P46" si="257">+$B46*O46</f>
        <v>0</v>
      </c>
      <c r="Q46" s="14"/>
      <c r="R46" s="5">
        <f t="shared" si="5"/>
        <v>0</v>
      </c>
      <c r="S46" s="14"/>
      <c r="T46" s="5">
        <f t="shared" si="5"/>
        <v>0</v>
      </c>
      <c r="U46" s="14"/>
      <c r="V46" s="5">
        <f t="shared" si="6"/>
        <v>0</v>
      </c>
      <c r="W46" s="16">
        <f t="shared" si="7"/>
        <v>2</v>
      </c>
      <c r="X46" s="5">
        <f t="shared" ref="X46:Z46" si="258">+$B46*W46</f>
        <v>50</v>
      </c>
      <c r="Y46" s="14">
        <v>2</v>
      </c>
      <c r="Z46" s="5">
        <f t="shared" si="258"/>
        <v>50</v>
      </c>
      <c r="AA46" s="16">
        <f t="shared" si="9"/>
        <v>0</v>
      </c>
      <c r="AB46" s="5">
        <f t="shared" ref="AB46" si="259">+$B46*AA46</f>
        <v>0</v>
      </c>
    </row>
    <row r="47" spans="1:28">
      <c r="A47" t="s">
        <v>71</v>
      </c>
      <c r="B47" s="13">
        <v>25</v>
      </c>
      <c r="C47" s="14">
        <v>4</v>
      </c>
      <c r="D47" s="5">
        <f t="shared" si="0"/>
        <v>100</v>
      </c>
      <c r="E47" s="14"/>
      <c r="F47" s="5">
        <f t="shared" si="0"/>
        <v>0</v>
      </c>
      <c r="G47" s="14"/>
      <c r="H47" s="5">
        <f t="shared" ref="H47:L47" si="260">+$B47*G47</f>
        <v>0</v>
      </c>
      <c r="I47" s="14"/>
      <c r="J47" s="5">
        <f t="shared" ref="J47" si="261">+$B47*I47</f>
        <v>0</v>
      </c>
      <c r="K47" s="14"/>
      <c r="L47" s="5">
        <f t="shared" si="260"/>
        <v>0</v>
      </c>
      <c r="M47" s="14"/>
      <c r="N47" s="5">
        <f t="shared" ref="N47" si="262">+$B47*M47</f>
        <v>0</v>
      </c>
      <c r="O47" s="14"/>
      <c r="P47" s="5">
        <f t="shared" ref="P47" si="263">+$B47*O47</f>
        <v>0</v>
      </c>
      <c r="Q47" s="14"/>
      <c r="R47" s="5">
        <f t="shared" si="5"/>
        <v>0</v>
      </c>
      <c r="S47" s="14"/>
      <c r="T47" s="5">
        <f t="shared" si="5"/>
        <v>0</v>
      </c>
      <c r="U47" s="14"/>
      <c r="V47" s="5">
        <f t="shared" si="6"/>
        <v>0</v>
      </c>
      <c r="W47" s="16">
        <f t="shared" si="7"/>
        <v>4</v>
      </c>
      <c r="X47" s="5">
        <f t="shared" ref="X47:Z47" si="264">+$B47*W47</f>
        <v>100</v>
      </c>
      <c r="Y47" s="14">
        <v>4</v>
      </c>
      <c r="Z47" s="5">
        <f t="shared" si="264"/>
        <v>100</v>
      </c>
      <c r="AA47" s="16">
        <f t="shared" si="9"/>
        <v>0</v>
      </c>
      <c r="AB47" s="5">
        <f t="shared" ref="AB47" si="265">+$B47*AA47</f>
        <v>0</v>
      </c>
    </row>
    <row r="48" spans="1:28">
      <c r="A48" t="s">
        <v>71</v>
      </c>
      <c r="B48" s="13">
        <v>50</v>
      </c>
      <c r="C48" s="14">
        <v>4</v>
      </c>
      <c r="D48" s="5">
        <f t="shared" si="0"/>
        <v>200</v>
      </c>
      <c r="E48" s="14"/>
      <c r="F48" s="5">
        <f t="shared" si="0"/>
        <v>0</v>
      </c>
      <c r="G48" s="14"/>
      <c r="H48" s="5">
        <f t="shared" ref="H48:L48" si="266">+$B48*G48</f>
        <v>0</v>
      </c>
      <c r="I48" s="14">
        <v>3</v>
      </c>
      <c r="J48" s="5">
        <f t="shared" ref="J48" si="267">+$B48*I48</f>
        <v>150</v>
      </c>
      <c r="K48" s="14"/>
      <c r="L48" s="5">
        <f t="shared" si="266"/>
        <v>0</v>
      </c>
      <c r="M48" s="14">
        <v>3</v>
      </c>
      <c r="N48" s="5">
        <f t="shared" ref="N48" si="268">+$B48*M48</f>
        <v>150</v>
      </c>
      <c r="O48" s="14"/>
      <c r="P48" s="5">
        <f t="shared" ref="P48" si="269">+$B48*O48</f>
        <v>0</v>
      </c>
      <c r="Q48" s="14"/>
      <c r="R48" s="5">
        <f t="shared" si="5"/>
        <v>0</v>
      </c>
      <c r="S48" s="14"/>
      <c r="T48" s="5">
        <f t="shared" si="5"/>
        <v>0</v>
      </c>
      <c r="U48" s="14"/>
      <c r="V48" s="5">
        <f t="shared" si="6"/>
        <v>0</v>
      </c>
      <c r="W48" s="16">
        <f t="shared" si="7"/>
        <v>4</v>
      </c>
      <c r="X48" s="5">
        <f t="shared" ref="X48:Z48" si="270">+$B48*W48</f>
        <v>200</v>
      </c>
      <c r="Y48" s="14">
        <v>4</v>
      </c>
      <c r="Z48" s="5">
        <f t="shared" si="270"/>
        <v>200</v>
      </c>
      <c r="AA48" s="16">
        <f t="shared" si="9"/>
        <v>0</v>
      </c>
      <c r="AB48" s="5">
        <f t="shared" ref="AB48" si="271">+$B48*AA48</f>
        <v>0</v>
      </c>
    </row>
    <row r="49" spans="1:28">
      <c r="A49" t="s">
        <v>71</v>
      </c>
      <c r="B49" s="13">
        <v>100</v>
      </c>
      <c r="C49" s="14">
        <v>1</v>
      </c>
      <c r="D49" s="5">
        <f t="shared" si="0"/>
        <v>100</v>
      </c>
      <c r="E49" s="14"/>
      <c r="F49" s="5">
        <f t="shared" si="0"/>
        <v>0</v>
      </c>
      <c r="G49" s="14"/>
      <c r="H49" s="5">
        <f t="shared" ref="H49:L49" si="272">+$B49*G49</f>
        <v>0</v>
      </c>
      <c r="I49" s="14">
        <v>1</v>
      </c>
      <c r="J49" s="5">
        <f t="shared" ref="J49" si="273">+$B49*I49</f>
        <v>100</v>
      </c>
      <c r="K49" s="14"/>
      <c r="L49" s="5">
        <f t="shared" si="272"/>
        <v>0</v>
      </c>
      <c r="M49" s="14">
        <v>2</v>
      </c>
      <c r="N49" s="5">
        <f t="shared" ref="N49" si="274">+$B49*M49</f>
        <v>200</v>
      </c>
      <c r="O49" s="14">
        <v>2</v>
      </c>
      <c r="P49" s="5">
        <f t="shared" ref="P49" si="275">+$B49*O49</f>
        <v>200</v>
      </c>
      <c r="Q49" s="14">
        <v>2</v>
      </c>
      <c r="R49" s="5">
        <f t="shared" si="5"/>
        <v>200</v>
      </c>
      <c r="S49" s="14">
        <v>1</v>
      </c>
      <c r="T49" s="5">
        <f t="shared" si="5"/>
        <v>100</v>
      </c>
      <c r="U49" s="14">
        <v>1</v>
      </c>
      <c r="V49" s="5">
        <f t="shared" si="6"/>
        <v>100</v>
      </c>
      <c r="W49" s="16">
        <f t="shared" si="7"/>
        <v>2</v>
      </c>
      <c r="X49" s="5">
        <f t="shared" ref="X49:Z49" si="276">+$B49*W49</f>
        <v>200</v>
      </c>
      <c r="Y49" s="14">
        <v>2</v>
      </c>
      <c r="Z49" s="5">
        <f t="shared" si="276"/>
        <v>200</v>
      </c>
      <c r="AA49" s="16">
        <f t="shared" si="9"/>
        <v>0</v>
      </c>
      <c r="AB49" s="5">
        <f t="shared" ref="AB49" si="277">+$B49*AA49</f>
        <v>0</v>
      </c>
    </row>
    <row r="50" spans="1:28">
      <c r="A50" t="s">
        <v>47</v>
      </c>
      <c r="B50" s="13">
        <v>25</v>
      </c>
      <c r="C50" s="14">
        <v>2</v>
      </c>
      <c r="D50" s="5">
        <f t="shared" si="0"/>
        <v>50</v>
      </c>
      <c r="E50" s="14"/>
      <c r="F50" s="5">
        <f t="shared" si="0"/>
        <v>0</v>
      </c>
      <c r="G50" s="14"/>
      <c r="H50" s="5">
        <f t="shared" ref="H50:L50" si="278">+$B50*G50</f>
        <v>0</v>
      </c>
      <c r="I50" s="14"/>
      <c r="J50" s="5">
        <f t="shared" ref="J50" si="279">+$B50*I50</f>
        <v>0</v>
      </c>
      <c r="K50" s="14"/>
      <c r="L50" s="5">
        <f t="shared" si="278"/>
        <v>0</v>
      </c>
      <c r="M50" s="14"/>
      <c r="N50" s="5">
        <f t="shared" ref="N50" si="280">+$B50*M50</f>
        <v>0</v>
      </c>
      <c r="O50" s="14"/>
      <c r="P50" s="5">
        <f t="shared" ref="P50" si="281">+$B50*O50</f>
        <v>0</v>
      </c>
      <c r="Q50" s="14"/>
      <c r="R50" s="5">
        <f t="shared" si="5"/>
        <v>0</v>
      </c>
      <c r="S50" s="14">
        <v>2</v>
      </c>
      <c r="T50" s="5">
        <f t="shared" si="5"/>
        <v>50</v>
      </c>
      <c r="U50" s="14">
        <v>2</v>
      </c>
      <c r="V50" s="5">
        <f t="shared" si="6"/>
        <v>50</v>
      </c>
      <c r="W50" s="16">
        <f t="shared" si="7"/>
        <v>2</v>
      </c>
      <c r="X50" s="5">
        <f t="shared" ref="X50:Z50" si="282">+$B50*W50</f>
        <v>50</v>
      </c>
      <c r="Y50" s="14">
        <v>2</v>
      </c>
      <c r="Z50" s="5">
        <f t="shared" si="282"/>
        <v>50</v>
      </c>
      <c r="AA50" s="16">
        <f t="shared" si="9"/>
        <v>0</v>
      </c>
      <c r="AB50" s="5">
        <f t="shared" ref="AB50" si="283">+$B50*AA50</f>
        <v>0</v>
      </c>
    </row>
    <row r="51" spans="1:28">
      <c r="A51" t="s">
        <v>47</v>
      </c>
      <c r="B51" s="13">
        <v>50</v>
      </c>
      <c r="C51" s="14">
        <v>3</v>
      </c>
      <c r="D51" s="5">
        <f t="shared" si="0"/>
        <v>150</v>
      </c>
      <c r="E51" s="14">
        <v>1</v>
      </c>
      <c r="F51" s="5">
        <f t="shared" si="0"/>
        <v>50</v>
      </c>
      <c r="G51" s="14">
        <v>1</v>
      </c>
      <c r="H51" s="5">
        <f t="shared" ref="H51:L51" si="284">+$B51*G51</f>
        <v>50</v>
      </c>
      <c r="I51" s="14"/>
      <c r="J51" s="5">
        <f t="shared" ref="J51" si="285">+$B51*I51</f>
        <v>0</v>
      </c>
      <c r="K51" s="14"/>
      <c r="L51" s="5">
        <f t="shared" si="284"/>
        <v>0</v>
      </c>
      <c r="M51" s="14"/>
      <c r="N51" s="5">
        <f t="shared" ref="N51" si="286">+$B51*M51</f>
        <v>0</v>
      </c>
      <c r="O51" s="14">
        <v>1</v>
      </c>
      <c r="P51" s="5">
        <f t="shared" ref="P51" si="287">+$B51*O51</f>
        <v>50</v>
      </c>
      <c r="Q51" s="14"/>
      <c r="R51" s="5">
        <f t="shared" si="5"/>
        <v>0</v>
      </c>
      <c r="S51" s="14">
        <v>1</v>
      </c>
      <c r="T51" s="5">
        <f t="shared" si="5"/>
        <v>50</v>
      </c>
      <c r="U51" s="14">
        <v>1</v>
      </c>
      <c r="V51" s="5">
        <f t="shared" si="6"/>
        <v>50</v>
      </c>
      <c r="W51" s="16">
        <f t="shared" si="7"/>
        <v>2</v>
      </c>
      <c r="X51" s="5">
        <f t="shared" ref="X51:Z51" si="288">+$B51*W51</f>
        <v>100</v>
      </c>
      <c r="Y51" s="14">
        <v>2</v>
      </c>
      <c r="Z51" s="5">
        <f t="shared" si="288"/>
        <v>100</v>
      </c>
      <c r="AA51" s="16">
        <f t="shared" si="9"/>
        <v>0</v>
      </c>
      <c r="AB51" s="5">
        <f t="shared" ref="AB51" si="289">+$B51*AA51</f>
        <v>0</v>
      </c>
    </row>
    <row r="52" spans="1:28">
      <c r="A52" t="s">
        <v>47</v>
      </c>
      <c r="B52" s="13">
        <v>100</v>
      </c>
      <c r="C52" s="14">
        <v>2</v>
      </c>
      <c r="D52" s="5">
        <f t="shared" si="0"/>
        <v>200</v>
      </c>
      <c r="E52" s="14"/>
      <c r="F52" s="5">
        <f t="shared" si="0"/>
        <v>0</v>
      </c>
      <c r="G52" s="14"/>
      <c r="H52" s="5">
        <f t="shared" ref="H52:L52" si="290">+$B52*G52</f>
        <v>0</v>
      </c>
      <c r="I52" s="14"/>
      <c r="J52" s="5">
        <f t="shared" ref="J52" si="291">+$B52*I52</f>
        <v>0</v>
      </c>
      <c r="K52" s="14"/>
      <c r="L52" s="5">
        <f t="shared" si="290"/>
        <v>0</v>
      </c>
      <c r="M52" s="14"/>
      <c r="N52" s="5">
        <f t="shared" ref="N52" si="292">+$B52*M52</f>
        <v>0</v>
      </c>
      <c r="O52" s="14">
        <v>1</v>
      </c>
      <c r="P52" s="5">
        <f t="shared" ref="P52" si="293">+$B52*O52</f>
        <v>100</v>
      </c>
      <c r="Q52" s="14">
        <v>1</v>
      </c>
      <c r="R52" s="5">
        <f t="shared" si="5"/>
        <v>100</v>
      </c>
      <c r="S52" s="14"/>
      <c r="T52" s="5">
        <f t="shared" si="5"/>
        <v>0</v>
      </c>
      <c r="U52" s="14"/>
      <c r="V52" s="5">
        <f t="shared" si="6"/>
        <v>0</v>
      </c>
      <c r="W52" s="16">
        <f t="shared" si="7"/>
        <v>2</v>
      </c>
      <c r="X52" s="5">
        <f t="shared" ref="X52:Z52" si="294">+$B52*W52</f>
        <v>200</v>
      </c>
      <c r="Y52" s="14">
        <v>2</v>
      </c>
      <c r="Z52" s="5">
        <f t="shared" si="294"/>
        <v>200</v>
      </c>
      <c r="AA52" s="16">
        <f t="shared" si="9"/>
        <v>0</v>
      </c>
      <c r="AB52" s="5">
        <f t="shared" ref="AB52" si="295">+$B52*AA52</f>
        <v>0</v>
      </c>
    </row>
    <row r="53" spans="1:28">
      <c r="A53" t="s">
        <v>48</v>
      </c>
      <c r="B53" s="13">
        <v>5</v>
      </c>
      <c r="C53" s="14">
        <v>4</v>
      </c>
      <c r="D53" s="5">
        <f t="shared" si="0"/>
        <v>20</v>
      </c>
      <c r="E53" s="14"/>
      <c r="F53" s="5">
        <f t="shared" si="0"/>
        <v>0</v>
      </c>
      <c r="G53" s="14"/>
      <c r="H53" s="5">
        <f t="shared" ref="H53:L53" si="296">+$B53*G53</f>
        <v>0</v>
      </c>
      <c r="I53" s="14"/>
      <c r="J53" s="5">
        <f t="shared" ref="J53" si="297">+$B53*I53</f>
        <v>0</v>
      </c>
      <c r="K53" s="14"/>
      <c r="L53" s="5">
        <f t="shared" si="296"/>
        <v>0</v>
      </c>
      <c r="M53" s="14"/>
      <c r="N53" s="5">
        <f t="shared" ref="N53" si="298">+$B53*M53</f>
        <v>0</v>
      </c>
      <c r="O53" s="14"/>
      <c r="P53" s="5">
        <f t="shared" ref="P53" si="299">+$B53*O53</f>
        <v>0</v>
      </c>
      <c r="Q53" s="14"/>
      <c r="R53" s="5">
        <f t="shared" si="5"/>
        <v>0</v>
      </c>
      <c r="S53" s="14"/>
      <c r="T53" s="5">
        <f t="shared" si="5"/>
        <v>0</v>
      </c>
      <c r="U53" s="14">
        <v>4</v>
      </c>
      <c r="V53" s="5">
        <f t="shared" si="6"/>
        <v>20</v>
      </c>
      <c r="W53" s="16">
        <f t="shared" si="7"/>
        <v>0</v>
      </c>
      <c r="X53" s="5">
        <f t="shared" ref="X53:Z53" si="300">+$B53*W53</f>
        <v>0</v>
      </c>
      <c r="Y53" s="14">
        <v>0</v>
      </c>
      <c r="Z53" s="5">
        <f t="shared" si="300"/>
        <v>0</v>
      </c>
      <c r="AA53" s="16">
        <f t="shared" si="9"/>
        <v>0</v>
      </c>
      <c r="AB53" s="5">
        <f t="shared" ref="AB53" si="301">+$B53*AA53</f>
        <v>0</v>
      </c>
    </row>
    <row r="54" spans="1:28">
      <c r="A54" t="s">
        <v>48</v>
      </c>
      <c r="B54" s="13">
        <v>10</v>
      </c>
      <c r="C54" s="14">
        <v>6</v>
      </c>
      <c r="D54" s="5">
        <f t="shared" si="0"/>
        <v>60</v>
      </c>
      <c r="E54" s="14"/>
      <c r="F54" s="5">
        <f t="shared" si="0"/>
        <v>0</v>
      </c>
      <c r="G54" s="14"/>
      <c r="H54" s="5">
        <f t="shared" ref="H54:L54" si="302">+$B54*G54</f>
        <v>0</v>
      </c>
      <c r="I54" s="14"/>
      <c r="J54" s="5">
        <f t="shared" ref="J54" si="303">+$B54*I54</f>
        <v>0</v>
      </c>
      <c r="K54" s="14"/>
      <c r="L54" s="5">
        <f t="shared" si="302"/>
        <v>0</v>
      </c>
      <c r="M54" s="14"/>
      <c r="N54" s="5">
        <f t="shared" ref="N54" si="304">+$B54*M54</f>
        <v>0</v>
      </c>
      <c r="O54" s="14"/>
      <c r="P54" s="5">
        <f t="shared" ref="P54" si="305">+$B54*O54</f>
        <v>0</v>
      </c>
      <c r="Q54" s="14"/>
      <c r="R54" s="5">
        <f t="shared" si="5"/>
        <v>0</v>
      </c>
      <c r="S54" s="14"/>
      <c r="T54" s="5">
        <f t="shared" si="5"/>
        <v>0</v>
      </c>
      <c r="U54" s="14">
        <v>1</v>
      </c>
      <c r="V54" s="5">
        <f t="shared" si="6"/>
        <v>10</v>
      </c>
      <c r="W54" s="16">
        <f t="shared" si="7"/>
        <v>5</v>
      </c>
      <c r="X54" s="5">
        <f t="shared" ref="X54:Z54" si="306">+$B54*W54</f>
        <v>50</v>
      </c>
      <c r="Y54" s="14">
        <v>5</v>
      </c>
      <c r="Z54" s="5">
        <f t="shared" si="306"/>
        <v>50</v>
      </c>
      <c r="AA54" s="16">
        <f t="shared" si="9"/>
        <v>0</v>
      </c>
      <c r="AB54" s="5">
        <f t="shared" ref="AB54" si="307">+$B54*AA54</f>
        <v>0</v>
      </c>
    </row>
    <row r="55" spans="1:28">
      <c r="A55" t="s">
        <v>48</v>
      </c>
      <c r="B55" s="13">
        <v>25</v>
      </c>
      <c r="C55" s="14">
        <v>3</v>
      </c>
      <c r="D55" s="5">
        <f t="shared" si="0"/>
        <v>75</v>
      </c>
      <c r="E55" s="14">
        <v>1</v>
      </c>
      <c r="F55" s="5">
        <f t="shared" si="0"/>
        <v>25</v>
      </c>
      <c r="G55" s="14">
        <v>1</v>
      </c>
      <c r="H55" s="5">
        <f t="shared" ref="H55:L55" si="308">+$B55*G55</f>
        <v>25</v>
      </c>
      <c r="I55" s="14">
        <v>1</v>
      </c>
      <c r="J55" s="5">
        <f t="shared" ref="J55" si="309">+$B55*I55</f>
        <v>25</v>
      </c>
      <c r="K55" s="14"/>
      <c r="L55" s="5">
        <f t="shared" si="308"/>
        <v>0</v>
      </c>
      <c r="M55" s="14">
        <v>1</v>
      </c>
      <c r="N55" s="5">
        <f t="shared" ref="N55" si="310">+$B55*M55</f>
        <v>25</v>
      </c>
      <c r="O55" s="14"/>
      <c r="P55" s="5">
        <f t="shared" ref="P55" si="311">+$B55*O55</f>
        <v>0</v>
      </c>
      <c r="Q55" s="14"/>
      <c r="R55" s="5">
        <f t="shared" si="5"/>
        <v>0</v>
      </c>
      <c r="S55" s="14"/>
      <c r="T55" s="5">
        <f t="shared" si="5"/>
        <v>0</v>
      </c>
      <c r="U55" s="14"/>
      <c r="V55" s="5">
        <f t="shared" si="6"/>
        <v>0</v>
      </c>
      <c r="W55" s="16">
        <f t="shared" si="7"/>
        <v>3</v>
      </c>
      <c r="X55" s="5">
        <f t="shared" ref="X55:Z55" si="312">+$B55*W55</f>
        <v>75</v>
      </c>
      <c r="Y55" s="14">
        <v>3</v>
      </c>
      <c r="Z55" s="5">
        <f t="shared" si="312"/>
        <v>75</v>
      </c>
      <c r="AA55" s="16">
        <f t="shared" si="9"/>
        <v>0</v>
      </c>
      <c r="AB55" s="5">
        <f t="shared" ref="AB55" si="313">+$B55*AA55</f>
        <v>0</v>
      </c>
    </row>
    <row r="56" spans="1:28">
      <c r="A56" t="s">
        <v>49</v>
      </c>
      <c r="B56" s="13">
        <v>10</v>
      </c>
      <c r="C56" s="14">
        <v>0</v>
      </c>
      <c r="D56" s="5">
        <f t="shared" si="0"/>
        <v>0</v>
      </c>
      <c r="E56" s="14"/>
      <c r="F56" s="5">
        <f t="shared" si="0"/>
        <v>0</v>
      </c>
      <c r="G56" s="14"/>
      <c r="H56" s="5">
        <f t="shared" ref="H56:L56" si="314">+$B56*G56</f>
        <v>0</v>
      </c>
      <c r="I56" s="14"/>
      <c r="J56" s="5">
        <f t="shared" ref="J56" si="315">+$B56*I56</f>
        <v>0</v>
      </c>
      <c r="K56" s="14"/>
      <c r="L56" s="5">
        <f t="shared" si="314"/>
        <v>0</v>
      </c>
      <c r="M56" s="14">
        <v>2</v>
      </c>
      <c r="N56" s="5">
        <f t="shared" ref="N56" si="316">+$B56*M56</f>
        <v>20</v>
      </c>
      <c r="O56" s="14"/>
      <c r="P56" s="5">
        <f t="shared" ref="P56" si="317">+$B56*O56</f>
        <v>0</v>
      </c>
      <c r="Q56" s="14"/>
      <c r="R56" s="5">
        <f t="shared" si="5"/>
        <v>0</v>
      </c>
      <c r="S56" s="14"/>
      <c r="T56" s="5">
        <f t="shared" si="5"/>
        <v>0</v>
      </c>
      <c r="U56" s="14"/>
      <c r="V56" s="5">
        <f t="shared" si="6"/>
        <v>0</v>
      </c>
      <c r="W56" s="16">
        <f t="shared" si="7"/>
        <v>2</v>
      </c>
      <c r="X56" s="5">
        <f t="shared" ref="X56:Z56" si="318">+$B56*W56</f>
        <v>20</v>
      </c>
      <c r="Y56" s="14">
        <v>2</v>
      </c>
      <c r="Z56" s="5">
        <f t="shared" si="318"/>
        <v>20</v>
      </c>
      <c r="AA56" s="16">
        <f t="shared" si="9"/>
        <v>0</v>
      </c>
      <c r="AB56" s="5">
        <f t="shared" ref="AB56" si="319">+$B56*AA56</f>
        <v>0</v>
      </c>
    </row>
    <row r="57" spans="1:28">
      <c r="A57" t="s">
        <v>50</v>
      </c>
      <c r="B57" s="13">
        <v>10</v>
      </c>
      <c r="C57" s="14">
        <v>2</v>
      </c>
      <c r="D57" s="5">
        <f t="shared" si="0"/>
        <v>20</v>
      </c>
      <c r="E57" s="14"/>
      <c r="F57" s="5">
        <f t="shared" si="0"/>
        <v>0</v>
      </c>
      <c r="G57" s="14"/>
      <c r="H57" s="5">
        <f t="shared" ref="H57:L57" si="320">+$B57*G57</f>
        <v>0</v>
      </c>
      <c r="I57" s="14">
        <v>1</v>
      </c>
      <c r="J57" s="5">
        <f t="shared" ref="J57" si="321">+$B57*I57</f>
        <v>10</v>
      </c>
      <c r="K57" s="14"/>
      <c r="L57" s="5">
        <f t="shared" si="320"/>
        <v>0</v>
      </c>
      <c r="M57" s="14">
        <v>1</v>
      </c>
      <c r="N57" s="5">
        <f t="shared" ref="N57" si="322">+$B57*M57</f>
        <v>10</v>
      </c>
      <c r="O57" s="14">
        <v>1</v>
      </c>
      <c r="P57" s="5">
        <f t="shared" ref="P57" si="323">+$B57*O57</f>
        <v>10</v>
      </c>
      <c r="Q57" s="14">
        <v>1</v>
      </c>
      <c r="R57" s="5">
        <f t="shared" si="5"/>
        <v>10</v>
      </c>
      <c r="S57" s="14"/>
      <c r="T57" s="5">
        <f t="shared" si="5"/>
        <v>0</v>
      </c>
      <c r="U57" s="14"/>
      <c r="V57" s="5">
        <f t="shared" si="6"/>
        <v>0</v>
      </c>
      <c r="W57" s="16">
        <f t="shared" si="7"/>
        <v>2</v>
      </c>
      <c r="X57" s="5">
        <f t="shared" ref="X57:Z57" si="324">+$B57*W57</f>
        <v>20</v>
      </c>
      <c r="Y57" s="14">
        <v>2</v>
      </c>
      <c r="Z57" s="5">
        <f t="shared" si="324"/>
        <v>20</v>
      </c>
      <c r="AA57" s="16">
        <f t="shared" si="9"/>
        <v>0</v>
      </c>
      <c r="AB57" s="5">
        <f t="shared" ref="AB57" si="325">+$B57*AA57</f>
        <v>0</v>
      </c>
    </row>
    <row r="58" spans="1:28">
      <c r="A58" t="s">
        <v>51</v>
      </c>
      <c r="B58" s="13">
        <v>25</v>
      </c>
      <c r="C58" s="14">
        <v>1</v>
      </c>
      <c r="D58" s="5">
        <f t="shared" si="0"/>
        <v>25</v>
      </c>
      <c r="E58" s="14"/>
      <c r="F58" s="5">
        <f t="shared" si="0"/>
        <v>0</v>
      </c>
      <c r="G58" s="14"/>
      <c r="H58" s="5">
        <f t="shared" ref="H58:L58" si="326">+$B58*G58</f>
        <v>0</v>
      </c>
      <c r="I58" s="14">
        <v>1</v>
      </c>
      <c r="J58" s="5">
        <f t="shared" ref="J58" si="327">+$B58*I58</f>
        <v>25</v>
      </c>
      <c r="K58" s="14"/>
      <c r="L58" s="5">
        <f t="shared" si="326"/>
        <v>0</v>
      </c>
      <c r="M58" s="14">
        <v>2</v>
      </c>
      <c r="N58" s="5">
        <f t="shared" ref="N58" si="328">+$B58*M58</f>
        <v>50</v>
      </c>
      <c r="O58" s="14"/>
      <c r="P58" s="5">
        <f t="shared" ref="P58" si="329">+$B58*O58</f>
        <v>0</v>
      </c>
      <c r="Q58" s="14"/>
      <c r="R58" s="5">
        <f t="shared" si="5"/>
        <v>0</v>
      </c>
      <c r="S58" s="14">
        <v>1</v>
      </c>
      <c r="T58" s="5">
        <f t="shared" si="5"/>
        <v>25</v>
      </c>
      <c r="U58" s="14">
        <v>1</v>
      </c>
      <c r="V58" s="5">
        <f t="shared" si="6"/>
        <v>25</v>
      </c>
      <c r="W58" s="16">
        <f t="shared" si="7"/>
        <v>2</v>
      </c>
      <c r="X58" s="5">
        <f t="shared" ref="X58:Z58" si="330">+$B58*W58</f>
        <v>50</v>
      </c>
      <c r="Y58" s="14">
        <v>2</v>
      </c>
      <c r="Z58" s="5">
        <f t="shared" si="330"/>
        <v>50</v>
      </c>
      <c r="AA58" s="16">
        <f t="shared" si="9"/>
        <v>0</v>
      </c>
      <c r="AB58" s="5">
        <f t="shared" ref="AB58" si="331">+$B58*AA58</f>
        <v>0</v>
      </c>
    </row>
    <row r="59" spans="1:28">
      <c r="A59" t="s">
        <v>52</v>
      </c>
      <c r="B59" s="13">
        <v>25</v>
      </c>
      <c r="C59" s="14">
        <v>0</v>
      </c>
      <c r="D59" s="5">
        <f t="shared" si="0"/>
        <v>0</v>
      </c>
      <c r="E59" s="14"/>
      <c r="F59" s="5">
        <f t="shared" si="0"/>
        <v>0</v>
      </c>
      <c r="G59" s="14"/>
      <c r="H59" s="5">
        <f t="shared" ref="H59:L59" si="332">+$B59*G59</f>
        <v>0</v>
      </c>
      <c r="I59" s="14"/>
      <c r="J59" s="5">
        <f t="shared" ref="J59" si="333">+$B59*I59</f>
        <v>0</v>
      </c>
      <c r="K59" s="14"/>
      <c r="L59" s="5">
        <f t="shared" si="332"/>
        <v>0</v>
      </c>
      <c r="M59" s="14"/>
      <c r="N59" s="5">
        <f t="shared" ref="N59" si="334">+$B59*M59</f>
        <v>0</v>
      </c>
      <c r="O59" s="14"/>
      <c r="P59" s="5">
        <f t="shared" ref="P59" si="335">+$B59*O59</f>
        <v>0</v>
      </c>
      <c r="Q59" s="14"/>
      <c r="R59" s="5">
        <f t="shared" si="5"/>
        <v>0</v>
      </c>
      <c r="S59" s="14"/>
      <c r="T59" s="5">
        <f t="shared" si="5"/>
        <v>0</v>
      </c>
      <c r="U59" s="14"/>
      <c r="V59" s="5">
        <f t="shared" si="6"/>
        <v>0</v>
      </c>
      <c r="W59" s="16">
        <f t="shared" si="7"/>
        <v>0</v>
      </c>
      <c r="X59" s="5">
        <f t="shared" ref="X59:Z59" si="336">+$B59*W59</f>
        <v>0</v>
      </c>
      <c r="Y59" s="14">
        <v>0</v>
      </c>
      <c r="Z59" s="5">
        <f t="shared" si="336"/>
        <v>0</v>
      </c>
      <c r="AA59" s="16">
        <f t="shared" si="9"/>
        <v>0</v>
      </c>
      <c r="AB59" s="5">
        <f t="shared" ref="AB59" si="337">+$B59*AA59</f>
        <v>0</v>
      </c>
    </row>
    <row r="60" spans="1:28">
      <c r="A60" t="s">
        <v>53</v>
      </c>
      <c r="B60" s="13">
        <v>25</v>
      </c>
      <c r="C60" s="14">
        <v>0</v>
      </c>
      <c r="D60" s="5">
        <f t="shared" si="0"/>
        <v>0</v>
      </c>
      <c r="E60" s="14"/>
      <c r="F60" s="5">
        <f t="shared" si="0"/>
        <v>0</v>
      </c>
      <c r="G60" s="14"/>
      <c r="H60" s="5">
        <f t="shared" ref="H60:L60" si="338">+$B60*G60</f>
        <v>0</v>
      </c>
      <c r="I60" s="14"/>
      <c r="J60" s="5">
        <f t="shared" ref="J60" si="339">+$B60*I60</f>
        <v>0</v>
      </c>
      <c r="K60" s="14"/>
      <c r="L60" s="5">
        <f t="shared" si="338"/>
        <v>0</v>
      </c>
      <c r="M60" s="14">
        <v>2</v>
      </c>
      <c r="N60" s="5">
        <f t="shared" ref="N60" si="340">+$B60*M60</f>
        <v>50</v>
      </c>
      <c r="O60" s="14">
        <v>1</v>
      </c>
      <c r="P60" s="5">
        <f t="shared" ref="P60" si="341">+$B60*O60</f>
        <v>25</v>
      </c>
      <c r="Q60" s="14">
        <v>1</v>
      </c>
      <c r="R60" s="5">
        <f t="shared" si="5"/>
        <v>25</v>
      </c>
      <c r="S60" s="14"/>
      <c r="T60" s="5">
        <f t="shared" si="5"/>
        <v>0</v>
      </c>
      <c r="U60" s="14"/>
      <c r="V60" s="5">
        <f t="shared" si="6"/>
        <v>0</v>
      </c>
      <c r="W60" s="16">
        <f t="shared" si="7"/>
        <v>2</v>
      </c>
      <c r="X60" s="5">
        <f t="shared" ref="X60:Z60" si="342">+$B60*W60</f>
        <v>50</v>
      </c>
      <c r="Y60" s="14">
        <v>2</v>
      </c>
      <c r="Z60" s="5">
        <f t="shared" si="342"/>
        <v>50</v>
      </c>
      <c r="AA60" s="16">
        <f t="shared" si="9"/>
        <v>0</v>
      </c>
      <c r="AB60" s="5">
        <f t="shared" ref="AB60" si="343">+$B60*AA60</f>
        <v>0</v>
      </c>
    </row>
    <row r="61" spans="1:28">
      <c r="A61" t="s">
        <v>54</v>
      </c>
      <c r="B61" s="13">
        <v>25</v>
      </c>
      <c r="C61" s="14">
        <v>2</v>
      </c>
      <c r="D61" s="5">
        <f t="shared" si="0"/>
        <v>50</v>
      </c>
      <c r="E61" s="14">
        <v>2</v>
      </c>
      <c r="F61" s="5">
        <f t="shared" si="0"/>
        <v>50</v>
      </c>
      <c r="G61" s="14">
        <v>2</v>
      </c>
      <c r="H61" s="5">
        <f t="shared" ref="H61:L61" si="344">+$B61*G61</f>
        <v>50</v>
      </c>
      <c r="I61" s="14"/>
      <c r="J61" s="5">
        <f t="shared" ref="J61" si="345">+$B61*I61</f>
        <v>0</v>
      </c>
      <c r="K61" s="14"/>
      <c r="L61" s="5">
        <f t="shared" si="344"/>
        <v>0</v>
      </c>
      <c r="M61" s="14"/>
      <c r="N61" s="5">
        <f t="shared" ref="N61" si="346">+$B61*M61</f>
        <v>0</v>
      </c>
      <c r="O61" s="14">
        <v>1</v>
      </c>
      <c r="P61" s="5">
        <f t="shared" ref="P61" si="347">+$B61*O61</f>
        <v>25</v>
      </c>
      <c r="Q61" s="14">
        <v>1</v>
      </c>
      <c r="R61" s="5">
        <f t="shared" si="5"/>
        <v>25</v>
      </c>
      <c r="S61" s="14">
        <v>1</v>
      </c>
      <c r="T61" s="5">
        <f t="shared" si="5"/>
        <v>25</v>
      </c>
      <c r="U61" s="14">
        <v>1</v>
      </c>
      <c r="V61" s="5">
        <f t="shared" si="6"/>
        <v>25</v>
      </c>
      <c r="W61" s="16">
        <f t="shared" si="7"/>
        <v>2</v>
      </c>
      <c r="X61" s="5">
        <f t="shared" ref="X61:Z61" si="348">+$B61*W61</f>
        <v>50</v>
      </c>
      <c r="Y61" s="14">
        <v>2</v>
      </c>
      <c r="Z61" s="5">
        <f t="shared" si="348"/>
        <v>50</v>
      </c>
      <c r="AA61" s="16">
        <f t="shared" si="9"/>
        <v>0</v>
      </c>
      <c r="AB61" s="5">
        <f t="shared" ref="AB61" si="349">+$B61*AA61</f>
        <v>0</v>
      </c>
    </row>
    <row r="62" spans="1:28">
      <c r="A62" t="s">
        <v>55</v>
      </c>
      <c r="B62" s="13">
        <v>25</v>
      </c>
      <c r="C62" s="14">
        <v>2</v>
      </c>
      <c r="D62" s="5">
        <f t="shared" si="0"/>
        <v>50</v>
      </c>
      <c r="E62" s="14">
        <v>2</v>
      </c>
      <c r="F62" s="5">
        <f t="shared" si="0"/>
        <v>50</v>
      </c>
      <c r="G62" s="14">
        <v>2</v>
      </c>
      <c r="H62" s="5">
        <f t="shared" ref="H62:L62" si="350">+$B62*G62</f>
        <v>50</v>
      </c>
      <c r="I62" s="14"/>
      <c r="J62" s="5">
        <f t="shared" ref="J62" si="351">+$B62*I62</f>
        <v>0</v>
      </c>
      <c r="K62" s="14"/>
      <c r="L62" s="5">
        <f t="shared" si="350"/>
        <v>0</v>
      </c>
      <c r="M62" s="14"/>
      <c r="N62" s="5">
        <f t="shared" ref="N62" si="352">+$B62*M62</f>
        <v>0</v>
      </c>
      <c r="O62" s="14"/>
      <c r="P62" s="5">
        <f t="shared" ref="P62" si="353">+$B62*O62</f>
        <v>0</v>
      </c>
      <c r="Q62" s="14"/>
      <c r="R62" s="5">
        <f t="shared" si="5"/>
        <v>0</v>
      </c>
      <c r="S62" s="14"/>
      <c r="T62" s="5">
        <f t="shared" si="5"/>
        <v>0</v>
      </c>
      <c r="U62" s="14"/>
      <c r="V62" s="5">
        <f t="shared" si="6"/>
        <v>0</v>
      </c>
      <c r="W62" s="16">
        <f t="shared" si="7"/>
        <v>2</v>
      </c>
      <c r="X62" s="5">
        <f t="shared" ref="X62:Z62" si="354">+$B62*W62</f>
        <v>50</v>
      </c>
      <c r="Y62" s="14">
        <v>2</v>
      </c>
      <c r="Z62" s="5">
        <f t="shared" si="354"/>
        <v>50</v>
      </c>
      <c r="AA62" s="16">
        <f t="shared" si="9"/>
        <v>0</v>
      </c>
      <c r="AB62" s="5">
        <f t="shared" ref="AB62" si="355">+$B62*AA62</f>
        <v>0</v>
      </c>
    </row>
    <row r="63" spans="1:28">
      <c r="A63" t="s">
        <v>56</v>
      </c>
      <c r="B63" s="13">
        <v>25</v>
      </c>
      <c r="C63" s="14">
        <v>4</v>
      </c>
      <c r="D63" s="5">
        <f t="shared" si="0"/>
        <v>100</v>
      </c>
      <c r="E63" s="14"/>
      <c r="F63" s="5">
        <f t="shared" si="0"/>
        <v>0</v>
      </c>
      <c r="G63" s="14"/>
      <c r="H63" s="5">
        <f t="shared" ref="H63:L63" si="356">+$B63*G63</f>
        <v>0</v>
      </c>
      <c r="I63" s="14"/>
      <c r="J63" s="5">
        <f t="shared" ref="J63" si="357">+$B63*I63</f>
        <v>0</v>
      </c>
      <c r="K63" s="14"/>
      <c r="L63" s="5">
        <f t="shared" si="356"/>
        <v>0</v>
      </c>
      <c r="M63" s="14"/>
      <c r="N63" s="5">
        <f t="shared" ref="N63" si="358">+$B63*M63</f>
        <v>0</v>
      </c>
      <c r="O63" s="14">
        <v>1</v>
      </c>
      <c r="P63" s="5">
        <f t="shared" ref="P63" si="359">+$B63*O63</f>
        <v>25</v>
      </c>
      <c r="Q63" s="14"/>
      <c r="R63" s="5">
        <f t="shared" si="5"/>
        <v>0</v>
      </c>
      <c r="S63" s="14"/>
      <c r="T63" s="5">
        <f t="shared" si="5"/>
        <v>0</v>
      </c>
      <c r="U63" s="14"/>
      <c r="V63" s="5">
        <f t="shared" si="6"/>
        <v>0</v>
      </c>
      <c r="W63" s="16">
        <f t="shared" si="7"/>
        <v>3</v>
      </c>
      <c r="X63" s="5">
        <f t="shared" ref="X63:Z63" si="360">+$B63*W63</f>
        <v>75</v>
      </c>
      <c r="Y63" s="14">
        <v>3</v>
      </c>
      <c r="Z63" s="5">
        <f t="shared" si="360"/>
        <v>75</v>
      </c>
      <c r="AA63" s="16">
        <f t="shared" si="9"/>
        <v>0</v>
      </c>
      <c r="AB63" s="5">
        <f t="shared" ref="AB63" si="361">+$B63*AA63</f>
        <v>0</v>
      </c>
    </row>
    <row r="64" spans="1:28">
      <c r="A64" t="s">
        <v>56</v>
      </c>
      <c r="B64" s="13">
        <v>100</v>
      </c>
      <c r="C64" s="14">
        <v>1</v>
      </c>
      <c r="D64" s="5">
        <f t="shared" si="0"/>
        <v>100</v>
      </c>
      <c r="E64" s="14"/>
      <c r="F64" s="5">
        <f t="shared" si="0"/>
        <v>0</v>
      </c>
      <c r="G64" s="14"/>
      <c r="H64" s="5">
        <f t="shared" ref="H64:L64" si="362">+$B64*G64</f>
        <v>0</v>
      </c>
      <c r="I64" s="14"/>
      <c r="J64" s="5">
        <f t="shared" ref="J64" si="363">+$B64*I64</f>
        <v>0</v>
      </c>
      <c r="K64" s="14"/>
      <c r="L64" s="5">
        <f t="shared" si="362"/>
        <v>0</v>
      </c>
      <c r="M64" s="14">
        <v>1</v>
      </c>
      <c r="N64" s="5">
        <f t="shared" ref="N64" si="364">+$B64*M64</f>
        <v>100</v>
      </c>
      <c r="O64" s="14"/>
      <c r="P64" s="5">
        <f t="shared" ref="P64" si="365">+$B64*O64</f>
        <v>0</v>
      </c>
      <c r="Q64" s="14"/>
      <c r="R64" s="5">
        <f t="shared" si="5"/>
        <v>0</v>
      </c>
      <c r="S64" s="14"/>
      <c r="T64" s="5">
        <f t="shared" si="5"/>
        <v>0</v>
      </c>
      <c r="U64" s="14"/>
      <c r="V64" s="5">
        <f t="shared" si="6"/>
        <v>0</v>
      </c>
      <c r="W64" s="16">
        <f t="shared" si="7"/>
        <v>2</v>
      </c>
      <c r="X64" s="5">
        <f t="shared" ref="X64:Z64" si="366">+$B64*W64</f>
        <v>200</v>
      </c>
      <c r="Y64" s="14">
        <v>1</v>
      </c>
      <c r="Z64" s="5">
        <f t="shared" si="366"/>
        <v>100</v>
      </c>
      <c r="AA64" s="16">
        <f t="shared" si="9"/>
        <v>1</v>
      </c>
      <c r="AB64" s="5">
        <f t="shared" ref="AB64" si="367">+$B64*AA64</f>
        <v>100</v>
      </c>
    </row>
    <row r="65" spans="1:28">
      <c r="A65" t="s">
        <v>57</v>
      </c>
      <c r="B65" s="13">
        <v>10</v>
      </c>
      <c r="C65" s="14">
        <v>4</v>
      </c>
      <c r="D65" s="5">
        <f t="shared" si="0"/>
        <v>40</v>
      </c>
      <c r="E65" s="14"/>
      <c r="F65" s="5">
        <f t="shared" si="0"/>
        <v>0</v>
      </c>
      <c r="G65" s="14"/>
      <c r="H65" s="5">
        <f t="shared" ref="H65:L65" si="368">+$B65*G65</f>
        <v>0</v>
      </c>
      <c r="I65" s="14"/>
      <c r="J65" s="5">
        <f t="shared" ref="J65" si="369">+$B65*I65</f>
        <v>0</v>
      </c>
      <c r="K65" s="14"/>
      <c r="L65" s="5">
        <f t="shared" si="368"/>
        <v>0</v>
      </c>
      <c r="M65" s="14"/>
      <c r="N65" s="5">
        <f t="shared" ref="N65" si="370">+$B65*M65</f>
        <v>0</v>
      </c>
      <c r="O65" s="14"/>
      <c r="P65" s="5">
        <f t="shared" ref="P65" si="371">+$B65*O65</f>
        <v>0</v>
      </c>
      <c r="Q65" s="14"/>
      <c r="R65" s="5">
        <f t="shared" si="5"/>
        <v>0</v>
      </c>
      <c r="S65" s="14"/>
      <c r="T65" s="5">
        <f t="shared" si="5"/>
        <v>0</v>
      </c>
      <c r="U65" s="14">
        <v>4</v>
      </c>
      <c r="V65" s="5">
        <f t="shared" si="6"/>
        <v>40</v>
      </c>
      <c r="W65" s="16">
        <f t="shared" si="7"/>
        <v>0</v>
      </c>
      <c r="X65" s="5">
        <f t="shared" ref="X65:Z65" si="372">+$B65*W65</f>
        <v>0</v>
      </c>
      <c r="Y65" s="14">
        <v>0</v>
      </c>
      <c r="Z65" s="5">
        <f t="shared" si="372"/>
        <v>0</v>
      </c>
      <c r="AA65" s="16">
        <f t="shared" si="9"/>
        <v>0</v>
      </c>
      <c r="AB65" s="5">
        <f t="shared" ref="AB65" si="373">+$B65*AA65</f>
        <v>0</v>
      </c>
    </row>
    <row r="66" spans="1:28">
      <c r="A66" t="s">
        <v>57</v>
      </c>
      <c r="B66" s="13">
        <v>25</v>
      </c>
      <c r="C66" s="14">
        <v>3</v>
      </c>
      <c r="D66" s="5">
        <f t="shared" si="0"/>
        <v>75</v>
      </c>
      <c r="E66" s="14">
        <v>2</v>
      </c>
      <c r="F66" s="5">
        <f t="shared" si="0"/>
        <v>50</v>
      </c>
      <c r="G66" s="14">
        <v>3</v>
      </c>
      <c r="H66" s="5">
        <f t="shared" ref="H66:L66" si="374">+$B66*G66</f>
        <v>75</v>
      </c>
      <c r="I66" s="14">
        <v>3</v>
      </c>
      <c r="J66" s="5">
        <f t="shared" ref="J66" si="375">+$B66*I66</f>
        <v>75</v>
      </c>
      <c r="K66" s="14"/>
      <c r="L66" s="5">
        <f t="shared" si="374"/>
        <v>0</v>
      </c>
      <c r="M66" s="14">
        <v>3</v>
      </c>
      <c r="N66" s="5">
        <f t="shared" ref="N66" si="376">+$B66*M66</f>
        <v>75</v>
      </c>
      <c r="O66" s="14">
        <v>2</v>
      </c>
      <c r="P66" s="5">
        <f t="shared" ref="P66" si="377">+$B66*O66</f>
        <v>50</v>
      </c>
      <c r="Q66" s="14">
        <v>2</v>
      </c>
      <c r="R66" s="5">
        <f t="shared" si="5"/>
        <v>50</v>
      </c>
      <c r="S66" s="14">
        <v>1</v>
      </c>
      <c r="T66" s="5">
        <f t="shared" si="5"/>
        <v>25</v>
      </c>
      <c r="U66" s="14">
        <v>1</v>
      </c>
      <c r="V66" s="5">
        <f t="shared" si="6"/>
        <v>25</v>
      </c>
      <c r="W66" s="16">
        <f t="shared" si="7"/>
        <v>4</v>
      </c>
      <c r="X66" s="5">
        <f t="shared" ref="X66:Z66" si="378">+$B66*W66</f>
        <v>100</v>
      </c>
      <c r="Y66" s="14">
        <v>4</v>
      </c>
      <c r="Z66" s="5">
        <f t="shared" si="378"/>
        <v>100</v>
      </c>
      <c r="AA66" s="16">
        <f t="shared" si="9"/>
        <v>0</v>
      </c>
      <c r="AB66" s="5">
        <f t="shared" ref="AB66" si="379">+$B66*AA66</f>
        <v>0</v>
      </c>
    </row>
    <row r="67" spans="1:28">
      <c r="A67" t="s">
        <v>57</v>
      </c>
      <c r="B67" s="13">
        <v>100</v>
      </c>
      <c r="C67" s="14">
        <v>4</v>
      </c>
      <c r="D67" s="5">
        <f t="shared" si="0"/>
        <v>400</v>
      </c>
      <c r="E67" s="14"/>
      <c r="F67" s="5">
        <f t="shared" si="0"/>
        <v>0</v>
      </c>
      <c r="G67" s="14"/>
      <c r="H67" s="5">
        <f t="shared" ref="H67:L67" si="380">+$B67*G67</f>
        <v>0</v>
      </c>
      <c r="I67" s="14"/>
      <c r="J67" s="5">
        <f t="shared" ref="J67" si="381">+$B67*I67</f>
        <v>0</v>
      </c>
      <c r="K67" s="14"/>
      <c r="L67" s="5">
        <f t="shared" si="380"/>
        <v>0</v>
      </c>
      <c r="M67" s="14"/>
      <c r="N67" s="5">
        <f t="shared" ref="N67" si="382">+$B67*M67</f>
        <v>0</v>
      </c>
      <c r="O67" s="14">
        <v>2</v>
      </c>
      <c r="P67" s="5">
        <f t="shared" ref="P67" si="383">+$B67*O67</f>
        <v>200</v>
      </c>
      <c r="Q67" s="14"/>
      <c r="R67" s="5">
        <f t="shared" si="5"/>
        <v>0</v>
      </c>
      <c r="S67" s="14"/>
      <c r="T67" s="5">
        <f t="shared" si="5"/>
        <v>0</v>
      </c>
      <c r="U67" s="14"/>
      <c r="V67" s="5">
        <f t="shared" si="6"/>
        <v>0</v>
      </c>
      <c r="W67" s="16">
        <f t="shared" si="7"/>
        <v>2</v>
      </c>
      <c r="X67" s="5">
        <f t="shared" ref="X67:Z67" si="384">+$B67*W67</f>
        <v>200</v>
      </c>
      <c r="Y67" s="14">
        <v>2</v>
      </c>
      <c r="Z67" s="5">
        <f t="shared" si="384"/>
        <v>200</v>
      </c>
      <c r="AA67" s="16">
        <f t="shared" si="9"/>
        <v>0</v>
      </c>
      <c r="AB67" s="5">
        <f t="shared" ref="AB67" si="385">+$B67*AA67</f>
        <v>0</v>
      </c>
    </row>
    <row r="68" spans="1:28">
      <c r="A68" t="s">
        <v>58</v>
      </c>
      <c r="B68" s="13">
        <v>10</v>
      </c>
      <c r="C68" s="14">
        <v>2</v>
      </c>
      <c r="D68" s="5">
        <f t="shared" si="0"/>
        <v>20</v>
      </c>
      <c r="E68" s="14"/>
      <c r="F68" s="5">
        <f t="shared" si="0"/>
        <v>0</v>
      </c>
      <c r="G68" s="14"/>
      <c r="H68" s="5">
        <f t="shared" ref="H68:L68" si="386">+$B68*G68</f>
        <v>0</v>
      </c>
      <c r="I68" s="14">
        <v>1</v>
      </c>
      <c r="J68" s="5">
        <f t="shared" ref="J68" si="387">+$B68*I68</f>
        <v>10</v>
      </c>
      <c r="K68" s="14"/>
      <c r="L68" s="5">
        <f t="shared" si="386"/>
        <v>0</v>
      </c>
      <c r="M68" s="14">
        <v>1</v>
      </c>
      <c r="N68" s="5">
        <f t="shared" ref="N68" si="388">+$B68*M68</f>
        <v>10</v>
      </c>
      <c r="O68" s="14"/>
      <c r="P68" s="5">
        <f t="shared" ref="P68" si="389">+$B68*O68</f>
        <v>0</v>
      </c>
      <c r="Q68" s="14"/>
      <c r="R68" s="5">
        <f t="shared" ref="R68:T68" si="390">+$B68*Q68</f>
        <v>0</v>
      </c>
      <c r="S68" s="14"/>
      <c r="T68" s="5">
        <f t="shared" si="390"/>
        <v>0</v>
      </c>
      <c r="U68" s="14"/>
      <c r="V68" s="5">
        <f t="shared" ref="V68" si="391">+$B68*U68</f>
        <v>0</v>
      </c>
      <c r="W68" s="16">
        <f t="shared" ref="W68" si="392">+C68-E68+G68+K68+M68-O68+Q68+S68-U68-I68</f>
        <v>2</v>
      </c>
      <c r="X68" s="5">
        <f t="shared" ref="X68:Z68" si="393">+$B68*W68</f>
        <v>20</v>
      </c>
      <c r="Y68" s="14">
        <v>2</v>
      </c>
      <c r="Z68" s="5">
        <f t="shared" si="393"/>
        <v>20</v>
      </c>
      <c r="AA68" s="16">
        <f t="shared" ref="AA68" si="394">+W68-Y68</f>
        <v>0</v>
      </c>
      <c r="AB68" s="5">
        <f t="shared" ref="AB68" si="395">+$B68*AA68</f>
        <v>0</v>
      </c>
    </row>
    <row r="69" spans="1:28">
      <c r="C69" s="15">
        <f t="shared" ref="C69:AB69" si="396">SUM(C3:C68)</f>
        <v>177</v>
      </c>
      <c r="D69" s="5">
        <f t="shared" si="396"/>
        <v>5260</v>
      </c>
      <c r="E69" s="15">
        <f t="shared" si="396"/>
        <v>33</v>
      </c>
      <c r="F69" s="5">
        <f t="shared" si="396"/>
        <v>1150</v>
      </c>
      <c r="G69" s="15">
        <f t="shared" si="396"/>
        <v>32</v>
      </c>
      <c r="H69" s="5">
        <f t="shared" si="396"/>
        <v>1135</v>
      </c>
      <c r="I69" s="15">
        <f t="shared" si="396"/>
        <v>21</v>
      </c>
      <c r="J69" s="5">
        <f t="shared" si="396"/>
        <v>785</v>
      </c>
      <c r="K69" s="15">
        <f t="shared" si="396"/>
        <v>10</v>
      </c>
      <c r="L69" s="5">
        <f t="shared" si="396"/>
        <v>100</v>
      </c>
      <c r="M69" s="15">
        <f t="shared" si="396"/>
        <v>51</v>
      </c>
      <c r="N69" s="5">
        <f t="shared" si="396"/>
        <v>1815</v>
      </c>
      <c r="O69" s="15">
        <f t="shared" si="396"/>
        <v>31</v>
      </c>
      <c r="P69" s="5">
        <f t="shared" si="396"/>
        <v>1620</v>
      </c>
      <c r="Q69" s="15">
        <f t="shared" si="396"/>
        <v>29</v>
      </c>
      <c r="R69" s="5">
        <f t="shared" si="396"/>
        <v>1545</v>
      </c>
      <c r="S69" s="15">
        <f t="shared" si="396"/>
        <v>18</v>
      </c>
      <c r="T69" s="5">
        <f t="shared" si="396"/>
        <v>750</v>
      </c>
      <c r="U69" s="15">
        <f t="shared" si="396"/>
        <v>33</v>
      </c>
      <c r="V69" s="5">
        <f t="shared" si="396"/>
        <v>930</v>
      </c>
      <c r="W69" s="15">
        <f t="shared" si="396"/>
        <v>199</v>
      </c>
      <c r="X69" s="5">
        <f t="shared" si="396"/>
        <v>6120</v>
      </c>
      <c r="Y69" s="15">
        <f t="shared" si="396"/>
        <v>160</v>
      </c>
      <c r="Z69" s="5">
        <f t="shared" si="396"/>
        <v>4945</v>
      </c>
      <c r="AA69" s="15">
        <f t="shared" si="396"/>
        <v>39</v>
      </c>
      <c r="AB69" s="5">
        <f t="shared" si="396"/>
        <v>1175</v>
      </c>
    </row>
    <row r="70" spans="1:28">
      <c r="A70" t="s">
        <v>5</v>
      </c>
      <c r="H70" s="7">
        <v>1092.19</v>
      </c>
      <c r="L70" s="7">
        <v>90</v>
      </c>
      <c r="N70" s="7">
        <v>1740.97</v>
      </c>
      <c r="R70" s="7">
        <v>1482.19</v>
      </c>
      <c r="T70" s="7">
        <v>720.24</v>
      </c>
      <c r="W70" s="22"/>
      <c r="Y70" s="14"/>
      <c r="AA70" s="14"/>
    </row>
    <row r="71" spans="1:28">
      <c r="A71" t="s">
        <v>85</v>
      </c>
      <c r="H71" s="7">
        <v>8.5</v>
      </c>
      <c r="L71" s="7">
        <v>8.5</v>
      </c>
      <c r="N71" s="7">
        <v>8.5</v>
      </c>
      <c r="R71" s="7">
        <v>8.5</v>
      </c>
      <c r="T71" s="7">
        <v>8.5</v>
      </c>
      <c r="Y71" s="14"/>
      <c r="AA71" s="14"/>
    </row>
    <row r="72" spans="1:28">
      <c r="A72" t="s">
        <v>23</v>
      </c>
      <c r="H72" s="17">
        <f>+H70+H71</f>
        <v>1100.69</v>
      </c>
      <c r="L72" s="17">
        <f>+L70+L71</f>
        <v>98.5</v>
      </c>
      <c r="N72" s="17">
        <f>+N70+N71</f>
        <v>1749.47</v>
      </c>
      <c r="R72" s="17">
        <f>+R70+R71</f>
        <v>1490.69</v>
      </c>
      <c r="T72" s="17">
        <f>+T70+T71</f>
        <v>728.74</v>
      </c>
      <c r="Y72" s="14"/>
      <c r="AA72" s="14"/>
    </row>
    <row r="73" spans="1:28">
      <c r="A73" t="s">
        <v>86</v>
      </c>
      <c r="F73" s="18">
        <v>1290</v>
      </c>
      <c r="J73" s="18">
        <v>2368.5</v>
      </c>
      <c r="P73" s="18">
        <v>1820</v>
      </c>
      <c r="V73" s="18">
        <v>940</v>
      </c>
      <c r="Y73" s="14"/>
      <c r="AA73" s="14"/>
    </row>
    <row r="74" spans="1:28">
      <c r="A74" t="s">
        <v>87</v>
      </c>
      <c r="F74" s="11">
        <f>+F73-F69</f>
        <v>140</v>
      </c>
      <c r="J74" s="11">
        <f>+J73-J69</f>
        <v>1583.5</v>
      </c>
      <c r="P74" s="11">
        <f>+P73-P69</f>
        <v>200</v>
      </c>
      <c r="V74" s="11">
        <f>+V73-V69</f>
        <v>10</v>
      </c>
      <c r="Y74" s="14"/>
      <c r="AA74" s="14"/>
    </row>
    <row r="75" spans="1:28">
      <c r="Y75" s="14"/>
      <c r="AA75" s="14"/>
    </row>
    <row r="76" spans="1:28">
      <c r="Y76" s="14"/>
      <c r="AA76" s="14"/>
    </row>
    <row r="77" spans="1:28">
      <c r="Y77" s="14"/>
      <c r="AA77" s="14"/>
    </row>
    <row r="78" spans="1:28">
      <c r="Y78" s="14"/>
      <c r="AA78" s="14"/>
    </row>
    <row r="79" spans="1:28">
      <c r="Y79" s="14"/>
      <c r="AA79" s="14"/>
    </row>
    <row r="80" spans="1:28">
      <c r="Y80" s="14"/>
      <c r="AA80" s="14"/>
    </row>
    <row r="81" spans="25:27">
      <c r="Y81" s="14"/>
      <c r="AA81" s="14"/>
    </row>
    <row r="82" spans="25:27">
      <c r="Y82" s="14"/>
      <c r="AA82" s="14"/>
    </row>
    <row r="83" spans="25:27">
      <c r="Y83" s="14"/>
      <c r="AA83" s="14"/>
    </row>
    <row r="84" spans="25:27">
      <c r="Y84" s="14"/>
      <c r="AA84" s="14"/>
    </row>
  </sheetData>
  <mergeCells count="13">
    <mergeCell ref="I1:J1"/>
    <mergeCell ref="Y1:Z1"/>
    <mergeCell ref="AA1:AB1"/>
    <mergeCell ref="C1:D1"/>
    <mergeCell ref="E1:F1"/>
    <mergeCell ref="G1:H1"/>
    <mergeCell ref="W1:X1"/>
    <mergeCell ref="K1:L1"/>
    <mergeCell ref="M1:N1"/>
    <mergeCell ref="O1:P1"/>
    <mergeCell ref="Q1:R1"/>
    <mergeCell ref="U1:V1"/>
    <mergeCell ref="S1:T1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Scrip Purchases</vt:lpstr>
      <vt:lpstr>Detail</vt:lpstr>
      <vt:lpstr>'Scrip Purchases'!Print_Titles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2021-01-27T18:00:40Z</cp:lastPrinted>
  <dcterms:created xsi:type="dcterms:W3CDTF">2021-01-06T21:51:13Z</dcterms:created>
  <dcterms:modified xsi:type="dcterms:W3CDTF">2021-01-27T18:00:43Z</dcterms:modified>
</cp:coreProperties>
</file>